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https://auroraenergynz.sharepoint.com/sites/RegulatoryCommercial/Regulatory Disclosures1/Info Disclosure 2022/Annual forecast disclosure (AMP)/Schedules/"/>
    </mc:Choice>
  </mc:AlternateContent>
  <xr:revisionPtr revIDLastSave="119" documentId="8_{2E89C135-3687-4FBE-9D67-601C19EEEEFE}" xr6:coauthVersionLast="47" xr6:coauthVersionMax="47" xr10:uidLastSave="{F1AE01F0-853F-4FCE-9B9D-723C760E8318}"/>
  <bookViews>
    <workbookView xWindow="28680" yWindow="-120" windowWidth="29040" windowHeight="15840" tabRatio="621" activeTab="10" xr2:uid="{00000000-000D-0000-FFFF-FFFF00000000}"/>
  </bookViews>
  <sheets>
    <sheet name="CoverSheet" sheetId="1" r:id="rId1"/>
    <sheet name="TOC" sheetId="4" r:id="rId2"/>
    <sheet name="Instructions" sheetId="3"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Tot)" sheetId="100" r:id="rId9"/>
    <sheet name="S12d.Reliability Forecast (Dun)" sheetId="101" r:id="rId10"/>
    <sheet name="S12d.Reliability Forecast (CO)" sheetId="102" r:id="rId11"/>
    <sheet name="S12d.Reliability Forecast (Q)" sheetId="91" r:id="rId12"/>
    <sheet name="S13.AMMAT" sheetId="103" r:id="rId13"/>
  </sheets>
  <externalReferences>
    <externalReference r:id="rId14"/>
  </externalReferences>
  <definedNames>
    <definedName name="dd_accuracy" localSheetId="12">#REF!</definedName>
    <definedName name="dd_accuracy">#REF!</definedName>
    <definedName name="dd_AssetCategory" localSheetId="12">#REF!</definedName>
    <definedName name="dd_AssetCategory">#REF!</definedName>
    <definedName name="dd_CapacityConstraint" localSheetId="12">#REF!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Forecast'!$A$1:$S$189</definedName>
    <definedName name="_xlnm.Print_Area" localSheetId="12">'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10">'S12d.Reliability Forecast (CO)'!$1:$6</definedName>
    <definedName name="_xlnm.Print_Titles" localSheetId="9">'S12d.Reliability Forecast (Dun)'!$1:$6</definedName>
    <definedName name="_xlnm.Print_Titles" localSheetId="11">'S12d.Reliability Forecast (Q)'!$1:$6</definedName>
    <definedName name="_xlnm.Print_Titles" localSheetId="8">'S12d.Reliability Forecast (Tot)'!$1:$6</definedName>
    <definedName name="_xlnm.Print_Titles" localSheetId="12">'S13.AMMAT'!$1:$6</definedName>
    <definedName name="Z_21F2E024_704F_4E93_AC63_213755ECFFE0_.wvu.PrintArea" localSheetId="0" hidden="1">CoverSheet!$A$1:$D$17</definedName>
    <definedName name="Z_21F2E024_704F_4E93_AC63_213755ECFFE0_.wvu.PrintArea" localSheetId="2" hidden="1">Instructions!$A$1:$C$28</definedName>
    <definedName name="Z_21F2E024_704F_4E93_AC63_213755ECFFE0_.wvu.PrintArea" localSheetId="3" hidden="1">'S11a.Capex Forecast'!$A$1:$S$189</definedName>
    <definedName name="Z_21F2E024_704F_4E93_AC63_213755ECFFE0_.wvu.PrintArea" localSheetId="4" hidden="1">'S11b.Opex Forecast'!$A$1:$T$51</definedName>
    <definedName name="Z_21F2E024_704F_4E93_AC63_213755ECFFE0_.wvu.PrintArea" localSheetId="5" hidden="1">'S12a.Asset Condition'!$A$1:$O$65</definedName>
    <definedName name="Z_21F2E024_704F_4E93_AC63_213755ECFFE0_.wvu.PrintArea" localSheetId="6" hidden="1">'S12b.Capacity Forecast'!$A$1:$O$51</definedName>
    <definedName name="Z_21F2E024_704F_4E93_AC63_213755ECFFE0_.wvu.PrintArea" localSheetId="7" hidden="1">'S12c.Demand Forecast'!$A$1:$N$47</definedName>
    <definedName name="Z_21F2E024_704F_4E93_AC63_213755ECFFE0_.wvu.PrintArea" localSheetId="12" hidden="1">'S13.AMMAT'!$A$1:$T$95</definedName>
    <definedName name="Z_21F2E024_704F_4E93_AC63_213755ECFFE0_.wvu.PrintArea" localSheetId="1" hidden="1">TOC!$A$1:$D$16</definedName>
  </definedNames>
  <calcPr calcId="191029"/>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03" l="1"/>
  <c r="R2" i="103"/>
  <c r="H3" i="103"/>
  <c r="R3" i="103"/>
  <c r="R4" i="103"/>
  <c r="H14" i="103"/>
  <c r="R14" i="103"/>
  <c r="H15" i="103"/>
  <c r="R15" i="103"/>
  <c r="H16" i="103"/>
  <c r="R16" i="103"/>
  <c r="H26" i="103"/>
  <c r="R26" i="103"/>
  <c r="H27" i="103"/>
  <c r="R27" i="103"/>
  <c r="H28" i="103"/>
  <c r="R28" i="103"/>
  <c r="H38" i="103"/>
  <c r="R38" i="103"/>
  <c r="H39" i="103"/>
  <c r="R39" i="103"/>
  <c r="H40" i="103"/>
  <c r="R40" i="103"/>
  <c r="H49" i="103"/>
  <c r="R49" i="103"/>
  <c r="H50" i="103"/>
  <c r="R50" i="103"/>
  <c r="H51" i="103"/>
  <c r="R51" i="103"/>
  <c r="H61" i="103"/>
  <c r="R61" i="103"/>
  <c r="H62" i="103"/>
  <c r="R62" i="103"/>
  <c r="H63" i="103"/>
  <c r="R63" i="103"/>
  <c r="H73" i="103"/>
  <c r="R73" i="103"/>
  <c r="H74" i="103"/>
  <c r="R74" i="103"/>
  <c r="H75" i="103"/>
  <c r="R75" i="103"/>
  <c r="H85" i="103"/>
  <c r="R85" i="103"/>
  <c r="H86" i="103"/>
  <c r="R86" i="103"/>
  <c r="H87" i="103"/>
  <c r="R87" i="103"/>
  <c r="J10" i="56" l="1"/>
  <c r="J11" i="56"/>
  <c r="J12" i="56"/>
  <c r="J13" i="56"/>
  <c r="J14" i="56"/>
  <c r="J15" i="56"/>
  <c r="J16" i="56"/>
  <c r="J17" i="56"/>
  <c r="J18" i="56"/>
  <c r="J19" i="56"/>
  <c r="J20" i="56"/>
  <c r="J21" i="56"/>
  <c r="J22" i="56"/>
  <c r="J23" i="56"/>
  <c r="J24" i="56"/>
  <c r="J25" i="56"/>
  <c r="J26" i="56"/>
  <c r="J27" i="56"/>
  <c r="J28" i="56"/>
  <c r="J29" i="56"/>
  <c r="J30" i="56"/>
  <c r="J31" i="56"/>
  <c r="J32" i="56"/>
  <c r="J33" i="56"/>
  <c r="J34" i="56"/>
  <c r="J35" i="56"/>
  <c r="J36" i="56"/>
  <c r="J37" i="56"/>
  <c r="J38" i="56"/>
  <c r="J39" i="56"/>
  <c r="J40" i="56"/>
  <c r="J41" i="56"/>
  <c r="J42" i="56"/>
  <c r="J43" i="56"/>
  <c r="J44" i="56"/>
  <c r="J45" i="56"/>
  <c r="J46" i="56"/>
  <c r="J47" i="56"/>
  <c r="J48" i="56"/>
  <c r="J49" i="56"/>
  <c r="M9" i="102"/>
  <c r="L9" i="102"/>
  <c r="K9" i="102"/>
  <c r="J9" i="102"/>
  <c r="I9" i="102"/>
  <c r="H9" i="102"/>
  <c r="G9" i="102"/>
  <c r="K3" i="102"/>
  <c r="K2" i="102"/>
  <c r="M9" i="101"/>
  <c r="L9" i="101"/>
  <c r="K9" i="101"/>
  <c r="J9" i="101"/>
  <c r="I9" i="101"/>
  <c r="H9" i="101"/>
  <c r="G9" i="101"/>
  <c r="K3" i="101"/>
  <c r="K2" i="101"/>
  <c r="M9" i="100"/>
  <c r="L9" i="100"/>
  <c r="K9" i="100"/>
  <c r="J9" i="100"/>
  <c r="I9" i="100"/>
  <c r="H9" i="100"/>
  <c r="G9" i="100"/>
  <c r="K3" i="100"/>
  <c r="K2" i="100"/>
  <c r="M165" i="44" l="1"/>
  <c r="L165" i="44"/>
  <c r="K165" i="44"/>
  <c r="J165" i="44"/>
  <c r="I165" i="44"/>
  <c r="H165" i="44"/>
  <c r="G165" i="44"/>
  <c r="M136" i="44"/>
  <c r="L136" i="44"/>
  <c r="K136" i="44"/>
  <c r="J136" i="44"/>
  <c r="I136" i="44"/>
  <c r="H136" i="44"/>
  <c r="G136" i="44"/>
  <c r="M121" i="44"/>
  <c r="L121" i="44"/>
  <c r="K121" i="44"/>
  <c r="J121" i="44"/>
  <c r="I121" i="44"/>
  <c r="H121" i="44"/>
  <c r="G121" i="44"/>
  <c r="M106" i="44"/>
  <c r="L106" i="44"/>
  <c r="K106" i="44"/>
  <c r="J106" i="44"/>
  <c r="I106" i="44"/>
  <c r="H106" i="44"/>
  <c r="G106" i="44"/>
  <c r="J9" i="56" l="1"/>
  <c r="M151" i="44"/>
  <c r="L151" i="44"/>
  <c r="K151" i="44"/>
  <c r="J151" i="44"/>
  <c r="I151" i="44"/>
  <c r="H151" i="44"/>
  <c r="G151" i="44"/>
  <c r="P3" i="44"/>
  <c r="P2" i="44"/>
  <c r="G92" i="44"/>
  <c r="N8" i="44"/>
  <c r="N18" i="44"/>
  <c r="N19" i="44" s="1"/>
  <c r="N31" i="44"/>
  <c r="N41" i="44"/>
  <c r="N42" i="44" s="1"/>
  <c r="N44" i="44" s="1"/>
  <c r="N52" i="44"/>
  <c r="N54" i="44"/>
  <c r="N55" i="44"/>
  <c r="N56" i="44"/>
  <c r="N57" i="44"/>
  <c r="N59" i="44"/>
  <c r="N60" i="44"/>
  <c r="N61" i="44"/>
  <c r="N64" i="44"/>
  <c r="M92" i="44"/>
  <c r="L92" i="44"/>
  <c r="K92" i="44"/>
  <c r="J92" i="44"/>
  <c r="I92" i="44"/>
  <c r="H92" i="44"/>
  <c r="S29" i="88"/>
  <c r="R29" i="88"/>
  <c r="Q29" i="88"/>
  <c r="P29" i="88"/>
  <c r="O29" i="88"/>
  <c r="N29" i="88"/>
  <c r="M29" i="88"/>
  <c r="L29" i="88"/>
  <c r="K29" i="88"/>
  <c r="J29" i="88"/>
  <c r="I29" i="88"/>
  <c r="S26" i="88"/>
  <c r="R26" i="88"/>
  <c r="Q26" i="88"/>
  <c r="P26" i="88"/>
  <c r="O26" i="88"/>
  <c r="N26" i="88"/>
  <c r="M26" i="88"/>
  <c r="L26" i="88"/>
  <c r="K26" i="88"/>
  <c r="J26" i="88"/>
  <c r="I26" i="88"/>
  <c r="J17" i="88"/>
  <c r="K17" i="88"/>
  <c r="L17" i="88"/>
  <c r="M17" i="88"/>
  <c r="N17" i="88"/>
  <c r="O17" i="88"/>
  <c r="P17" i="88"/>
  <c r="Q17" i="88"/>
  <c r="R17" i="88"/>
  <c r="S17" i="88"/>
  <c r="I17" i="88"/>
  <c r="J14" i="88"/>
  <c r="K14" i="88"/>
  <c r="L14" i="88"/>
  <c r="M14" i="88"/>
  <c r="N14" i="88"/>
  <c r="O14" i="88"/>
  <c r="P14" i="88"/>
  <c r="Q14" i="88"/>
  <c r="R14" i="88"/>
  <c r="S14" i="88"/>
  <c r="I14" i="88"/>
  <c r="G68" i="44"/>
  <c r="S40" i="88"/>
  <c r="R40" i="88"/>
  <c r="Q40" i="88"/>
  <c r="P40" i="88"/>
  <c r="O40" i="88"/>
  <c r="N40" i="88"/>
  <c r="M40" i="88"/>
  <c r="L40" i="88"/>
  <c r="K40" i="88"/>
  <c r="J40" i="88"/>
  <c r="I40" i="88"/>
  <c r="H40" i="88"/>
  <c r="S20" i="88"/>
  <c r="R20" i="88"/>
  <c r="Q20" i="88"/>
  <c r="P20" i="88"/>
  <c r="O20" i="88"/>
  <c r="N20" i="88"/>
  <c r="M20" i="88"/>
  <c r="L20" i="88"/>
  <c r="K20" i="88"/>
  <c r="J20" i="88"/>
  <c r="I20" i="88"/>
  <c r="H20" i="88"/>
  <c r="R52" i="44"/>
  <c r="Q52" i="44"/>
  <c r="P52" i="44"/>
  <c r="O52" i="44"/>
  <c r="M52" i="44"/>
  <c r="L52" i="44"/>
  <c r="K52" i="44"/>
  <c r="J52" i="44"/>
  <c r="I52" i="44"/>
  <c r="H52" i="44"/>
  <c r="G52" i="44"/>
  <c r="R31" i="44"/>
  <c r="Q31" i="44"/>
  <c r="P31" i="44"/>
  <c r="O31" i="44"/>
  <c r="M31" i="44"/>
  <c r="L31" i="44"/>
  <c r="K31" i="44"/>
  <c r="J31" i="44"/>
  <c r="I31" i="44"/>
  <c r="H31" i="44"/>
  <c r="G31" i="44"/>
  <c r="M68" i="44"/>
  <c r="L68" i="44"/>
  <c r="K68" i="44"/>
  <c r="J68" i="44"/>
  <c r="I68" i="44"/>
  <c r="H68" i="44"/>
  <c r="R8" i="44"/>
  <c r="Q8" i="44"/>
  <c r="P8" i="44"/>
  <c r="O8" i="44"/>
  <c r="M8" i="44"/>
  <c r="L8" i="44"/>
  <c r="K8" i="44"/>
  <c r="J8" i="44"/>
  <c r="I8" i="44"/>
  <c r="H8" i="44"/>
  <c r="S8" i="88"/>
  <c r="R8" i="88"/>
  <c r="Q8" i="88"/>
  <c r="P8" i="88"/>
  <c r="O8" i="88"/>
  <c r="N8" i="88"/>
  <c r="M8" i="88"/>
  <c r="L8" i="88"/>
  <c r="K8" i="88"/>
  <c r="J8" i="88"/>
  <c r="I8" i="88"/>
  <c r="M30" i="99"/>
  <c r="L30" i="99"/>
  <c r="K30" i="99"/>
  <c r="J30" i="99"/>
  <c r="I30" i="99"/>
  <c r="H30" i="99"/>
  <c r="M10" i="99"/>
  <c r="L10" i="99"/>
  <c r="K10" i="99"/>
  <c r="J10" i="99"/>
  <c r="I10" i="99"/>
  <c r="H10" i="99"/>
  <c r="M9" i="91"/>
  <c r="L9" i="91"/>
  <c r="K9" i="91"/>
  <c r="J9" i="91"/>
  <c r="I9" i="91"/>
  <c r="H9" i="91"/>
  <c r="N3" i="56"/>
  <c r="N2" i="56"/>
  <c r="G8" i="44"/>
  <c r="G9" i="91"/>
  <c r="K3" i="91"/>
  <c r="G30" i="99"/>
  <c r="G10" i="99"/>
  <c r="H8" i="88"/>
  <c r="M23" i="99"/>
  <c r="H41" i="99"/>
  <c r="H43" i="99" s="1"/>
  <c r="M33" i="99"/>
  <c r="M35" i="99" s="1"/>
  <c r="L33" i="99"/>
  <c r="L35" i="99" s="1"/>
  <c r="K33" i="99"/>
  <c r="K35" i="99" s="1"/>
  <c r="J33" i="99"/>
  <c r="J35" i="99" s="1"/>
  <c r="I33" i="99"/>
  <c r="I35" i="99" s="1"/>
  <c r="H33" i="99"/>
  <c r="H35" i="99" s="1"/>
  <c r="H45" i="99" s="1"/>
  <c r="L23" i="99"/>
  <c r="K23" i="99"/>
  <c r="J23" i="99"/>
  <c r="I23" i="99"/>
  <c r="H23" i="99"/>
  <c r="I48" i="88"/>
  <c r="I47" i="88"/>
  <c r="I45" i="88"/>
  <c r="I44" i="88"/>
  <c r="I43" i="88"/>
  <c r="I42" i="88"/>
  <c r="H186" i="44"/>
  <c r="H176" i="44"/>
  <c r="H160" i="44"/>
  <c r="H162" i="44" s="1"/>
  <c r="H146" i="44"/>
  <c r="H39" i="44" s="1"/>
  <c r="H131" i="44"/>
  <c r="H38" i="44" s="1"/>
  <c r="H59" i="44" s="1"/>
  <c r="H116" i="44"/>
  <c r="H36" i="44" s="1"/>
  <c r="H57" i="44" s="1"/>
  <c r="H35" i="44"/>
  <c r="H56" i="44" s="1"/>
  <c r="H87" i="44"/>
  <c r="H89" i="44" s="1"/>
  <c r="I76" i="44"/>
  <c r="I33" i="44" s="1"/>
  <c r="I54" i="44" s="1"/>
  <c r="J76" i="44"/>
  <c r="J78" i="44" s="1"/>
  <c r="K76" i="44"/>
  <c r="K33" i="44" s="1"/>
  <c r="L76" i="44"/>
  <c r="L78" i="44" s="1"/>
  <c r="M76" i="44"/>
  <c r="M33" i="44" s="1"/>
  <c r="M54" i="44" s="1"/>
  <c r="H76" i="44"/>
  <c r="H33" i="44" s="1"/>
  <c r="H54"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K3" i="75"/>
  <c r="K3" i="99"/>
  <c r="Q2" i="88"/>
  <c r="K2" i="75"/>
  <c r="K2" i="99"/>
  <c r="K2" i="91"/>
  <c r="Q3" i="88"/>
  <c r="M41" i="99"/>
  <c r="L41" i="99"/>
  <c r="K41" i="99"/>
  <c r="J41" i="99"/>
  <c r="I41" i="99"/>
  <c r="I43" i="99" s="1"/>
  <c r="S48" i="88"/>
  <c r="R48" i="88"/>
  <c r="Q48" i="88"/>
  <c r="P48" i="88"/>
  <c r="O48" i="88"/>
  <c r="N48" i="88"/>
  <c r="M48" i="88"/>
  <c r="L48" i="88"/>
  <c r="K48" i="88"/>
  <c r="J48" i="88"/>
  <c r="S47" i="88"/>
  <c r="R47" i="88"/>
  <c r="Q47" i="88"/>
  <c r="P47" i="88"/>
  <c r="O47" i="88"/>
  <c r="N47" i="88"/>
  <c r="M47" i="88"/>
  <c r="L47" i="88"/>
  <c r="K47" i="88"/>
  <c r="J47" i="88"/>
  <c r="S45" i="88"/>
  <c r="R45" i="88"/>
  <c r="Q45" i="88"/>
  <c r="P45" i="88"/>
  <c r="O45" i="88"/>
  <c r="N45" i="88"/>
  <c r="M45" i="88"/>
  <c r="L45" i="88"/>
  <c r="K45" i="88"/>
  <c r="J45" i="88"/>
  <c r="S44" i="88"/>
  <c r="R44" i="88"/>
  <c r="Q44" i="88"/>
  <c r="P44" i="88"/>
  <c r="O44" i="88"/>
  <c r="N44" i="88"/>
  <c r="M44" i="88"/>
  <c r="L44" i="88"/>
  <c r="K44" i="88"/>
  <c r="J44" i="88"/>
  <c r="S43" i="88"/>
  <c r="R43" i="88"/>
  <c r="Q43" i="88"/>
  <c r="P43" i="88"/>
  <c r="O43" i="88"/>
  <c r="N43" i="88"/>
  <c r="M43" i="88"/>
  <c r="L43" i="88"/>
  <c r="K43" i="88"/>
  <c r="J43" i="88"/>
  <c r="S42" i="88"/>
  <c r="R42" i="88"/>
  <c r="Q42" i="88"/>
  <c r="P42" i="88"/>
  <c r="O42" i="88"/>
  <c r="N42" i="88"/>
  <c r="M42" i="88"/>
  <c r="L42" i="88"/>
  <c r="K42" i="88"/>
  <c r="J42" i="88"/>
  <c r="I116" i="44"/>
  <c r="I118" i="44" s="1"/>
  <c r="J116" i="44"/>
  <c r="J118" i="44" s="1"/>
  <c r="K116" i="44"/>
  <c r="K118" i="44" s="1"/>
  <c r="L116" i="44"/>
  <c r="L118" i="44" s="1"/>
  <c r="M116" i="44"/>
  <c r="M36" i="44" s="1"/>
  <c r="M57" i="44" s="1"/>
  <c r="M186" i="44"/>
  <c r="L186" i="44"/>
  <c r="K186" i="44"/>
  <c r="J186" i="44"/>
  <c r="I186" i="44"/>
  <c r="M160" i="44"/>
  <c r="M162" i="44" s="1"/>
  <c r="L160" i="44"/>
  <c r="L162" i="44" s="1"/>
  <c r="K160" i="44"/>
  <c r="K162" i="44" s="1"/>
  <c r="J160" i="44"/>
  <c r="J162" i="44" s="1"/>
  <c r="I160" i="44"/>
  <c r="I162" i="44" s="1"/>
  <c r="M146" i="44"/>
  <c r="M39" i="44" s="1"/>
  <c r="L146" i="44"/>
  <c r="L39" i="44" s="1"/>
  <c r="K146" i="44"/>
  <c r="K39" i="44" s="1"/>
  <c r="J146" i="44"/>
  <c r="J148" i="44" s="1"/>
  <c r="I146" i="44"/>
  <c r="I39" i="44" s="1"/>
  <c r="I60" i="44" s="1"/>
  <c r="M131" i="44"/>
  <c r="M38" i="44" s="1"/>
  <c r="M59" i="44" s="1"/>
  <c r="L131" i="44"/>
  <c r="L133" i="44" s="1"/>
  <c r="K131" i="44"/>
  <c r="K38" i="44" s="1"/>
  <c r="K59" i="44" s="1"/>
  <c r="J131" i="44"/>
  <c r="J38" i="44" s="1"/>
  <c r="I131" i="44"/>
  <c r="I38" i="44" s="1"/>
  <c r="M176" i="44"/>
  <c r="L176" i="44"/>
  <c r="K176" i="44"/>
  <c r="J176" i="44"/>
  <c r="I176" i="44"/>
  <c r="O41" i="44"/>
  <c r="O42" i="44" s="1"/>
  <c r="O44" i="44" s="1"/>
  <c r="P41" i="44"/>
  <c r="P42" i="44" s="1"/>
  <c r="P44" i="44" s="1"/>
  <c r="Q41" i="44"/>
  <c r="Q42" i="44" s="1"/>
  <c r="R41" i="44"/>
  <c r="R42" i="44" s="1"/>
  <c r="R64" i="44"/>
  <c r="Q64" i="44"/>
  <c r="P64" i="44"/>
  <c r="O64" i="44"/>
  <c r="R61" i="44"/>
  <c r="Q61" i="44"/>
  <c r="P61" i="44"/>
  <c r="O61" i="44"/>
  <c r="R60" i="44"/>
  <c r="Q60" i="44"/>
  <c r="P60" i="44"/>
  <c r="O60" i="44"/>
  <c r="R59" i="44"/>
  <c r="Q59" i="44"/>
  <c r="P59" i="44"/>
  <c r="O59" i="44"/>
  <c r="R57" i="44"/>
  <c r="Q57" i="44"/>
  <c r="P57" i="44"/>
  <c r="O57" i="44"/>
  <c r="R56" i="44"/>
  <c r="Q56" i="44"/>
  <c r="P56" i="44"/>
  <c r="O56" i="44"/>
  <c r="R55" i="44"/>
  <c r="Q55" i="44"/>
  <c r="P55" i="44"/>
  <c r="O55" i="44"/>
  <c r="O54" i="44"/>
  <c r="P54" i="44"/>
  <c r="Q54" i="44"/>
  <c r="R54" i="44"/>
  <c r="M35" i="44"/>
  <c r="M56" i="44" s="1"/>
  <c r="L35" i="44"/>
  <c r="L56" i="44" s="1"/>
  <c r="K35" i="44"/>
  <c r="K56" i="44" s="1"/>
  <c r="J35" i="44"/>
  <c r="I103" i="44"/>
  <c r="M87" i="44"/>
  <c r="M89" i="44" s="1"/>
  <c r="L87" i="44"/>
  <c r="L34" i="44" s="1"/>
  <c r="K87" i="44"/>
  <c r="K34" i="44" s="1"/>
  <c r="K55" i="44" s="1"/>
  <c r="J87" i="44"/>
  <c r="J89" i="44" s="1"/>
  <c r="I87" i="44"/>
  <c r="I34" i="44" s="1"/>
  <c r="I55" i="44" s="1"/>
  <c r="I78" i="44"/>
  <c r="N62" i="44"/>
  <c r="K49" i="88" l="1"/>
  <c r="I45" i="99"/>
  <c r="J45" i="99"/>
  <c r="K45" i="99"/>
  <c r="L45" i="99"/>
  <c r="M45" i="99"/>
  <c r="R46" i="88"/>
  <c r="J46" i="88"/>
  <c r="M78" i="44"/>
  <c r="H148" i="44"/>
  <c r="H103" i="44"/>
  <c r="J30" i="88"/>
  <c r="S46" i="88"/>
  <c r="M43" i="99"/>
  <c r="M46" i="99" s="1"/>
  <c r="I46" i="99"/>
  <c r="M133" i="44"/>
  <c r="L33" i="44"/>
  <c r="L54" i="44" s="1"/>
  <c r="H34" i="44"/>
  <c r="H55" i="44" s="1"/>
  <c r="Q18" i="88"/>
  <c r="M18" i="88"/>
  <c r="K103" i="44"/>
  <c r="O18" i="88"/>
  <c r="I49" i="88"/>
  <c r="M30" i="88"/>
  <c r="L188" i="44"/>
  <c r="L43" i="44" s="1"/>
  <c r="L64" i="44" s="1"/>
  <c r="K133" i="44"/>
  <c r="R18" i="88"/>
  <c r="J18" i="88"/>
  <c r="M103" i="44"/>
  <c r="P49" i="88"/>
  <c r="N49" i="88"/>
  <c r="L89" i="44"/>
  <c r="L148" i="44"/>
  <c r="J40" i="44"/>
  <c r="J61" i="44" s="1"/>
  <c r="P18" i="88"/>
  <c r="L18" i="88"/>
  <c r="I89" i="44"/>
  <c r="L40" i="44"/>
  <c r="L61" i="44" s="1"/>
  <c r="K89" i="44"/>
  <c r="L36" i="44"/>
  <c r="L57" i="44" s="1"/>
  <c r="N46" i="88"/>
  <c r="K40" i="44"/>
  <c r="K61" i="44" s="1"/>
  <c r="H78" i="44"/>
  <c r="K36" i="44"/>
  <c r="K57" i="44" s="1"/>
  <c r="H40" i="44"/>
  <c r="H61" i="44" s="1"/>
  <c r="J188" i="44"/>
  <c r="J43" i="44" s="1"/>
  <c r="J64" i="44" s="1"/>
  <c r="L38" i="44"/>
  <c r="L59" i="44" s="1"/>
  <c r="H118" i="44"/>
  <c r="R62" i="44"/>
  <c r="M40" i="44"/>
  <c r="M61" i="44" s="1"/>
  <c r="J133" i="44"/>
  <c r="I40" i="44"/>
  <c r="I61" i="44" s="1"/>
  <c r="H133" i="44"/>
  <c r="J34" i="44"/>
  <c r="J55" i="44" s="1"/>
  <c r="J33" i="44"/>
  <c r="J54" i="44" s="1"/>
  <c r="I188" i="44"/>
  <c r="I43" i="44" s="1"/>
  <c r="I64" i="44" s="1"/>
  <c r="M188" i="44"/>
  <c r="M43" i="44" s="1"/>
  <c r="M64" i="44" s="1"/>
  <c r="H188" i="44"/>
  <c r="H43" i="44" s="1"/>
  <c r="H64" i="44" s="1"/>
  <c r="R49" i="88"/>
  <c r="N30" i="88"/>
  <c r="R30" i="88"/>
  <c r="L46" i="88"/>
  <c r="P46" i="88"/>
  <c r="I18" i="88"/>
  <c r="N18" i="88"/>
  <c r="S18" i="88"/>
  <c r="M46" i="88"/>
  <c r="Q49" i="88"/>
  <c r="J49" i="88"/>
  <c r="K30" i="88"/>
  <c r="K43" i="99"/>
  <c r="K46" i="99" s="1"/>
  <c r="Q62" i="44"/>
  <c r="R19" i="44"/>
  <c r="R21" i="44" s="1"/>
  <c r="R27" i="44" s="1"/>
  <c r="O63" i="44"/>
  <c r="O21" i="44"/>
  <c r="O27" i="44" s="1"/>
  <c r="N21" i="44"/>
  <c r="N65" i="44" s="1"/>
  <c r="N63" i="44"/>
  <c r="K60" i="44"/>
  <c r="I148" i="44"/>
  <c r="M148" i="44"/>
  <c r="P62" i="44"/>
  <c r="J36" i="44"/>
  <c r="J57" i="44" s="1"/>
  <c r="L43" i="99"/>
  <c r="L46" i="99" s="1"/>
  <c r="I36" i="44"/>
  <c r="I57" i="44" s="1"/>
  <c r="K188" i="44"/>
  <c r="K43" i="44" s="1"/>
  <c r="K64" i="44" s="1"/>
  <c r="J39" i="44"/>
  <c r="J60" i="44" s="1"/>
  <c r="M118" i="44"/>
  <c r="K46" i="88"/>
  <c r="K50" i="88" s="1"/>
  <c r="S49" i="88"/>
  <c r="Q46" i="88"/>
  <c r="K148" i="44"/>
  <c r="I133" i="44"/>
  <c r="M49" i="88"/>
  <c r="H46" i="99"/>
  <c r="I35" i="44"/>
  <c r="I56" i="44" s="1"/>
  <c r="O62" i="44"/>
  <c r="L103" i="44"/>
  <c r="K18" i="88"/>
  <c r="J43" i="99"/>
  <c r="J46" i="99" s="1"/>
  <c r="K78" i="44"/>
  <c r="O49" i="88"/>
  <c r="I46" i="88"/>
  <c r="O46" i="88"/>
  <c r="S30" i="88"/>
  <c r="L30" i="88"/>
  <c r="P30" i="88"/>
  <c r="P21" i="44"/>
  <c r="P63" i="44"/>
  <c r="J56" i="44"/>
  <c r="R44" i="44"/>
  <c r="M60" i="44"/>
  <c r="Q27" i="44"/>
  <c r="Q44" i="44"/>
  <c r="Q65" i="44" s="1"/>
  <c r="Q63" i="44"/>
  <c r="I41" i="44"/>
  <c r="I59" i="44"/>
  <c r="K54" i="44"/>
  <c r="H60" i="44"/>
  <c r="L55" i="44"/>
  <c r="J59" i="44"/>
  <c r="L60" i="44"/>
  <c r="J103" i="44"/>
  <c r="M34" i="44"/>
  <c r="I30" i="88"/>
  <c r="O30" i="88"/>
  <c r="Q30" i="88"/>
  <c r="L49" i="88"/>
  <c r="J50" i="88" l="1"/>
  <c r="I50" i="88"/>
  <c r="R50" i="88"/>
  <c r="S50" i="88"/>
  <c r="P50" i="88"/>
  <c r="Q50" i="88"/>
  <c r="N50" i="88"/>
  <c r="L50" i="88"/>
  <c r="M50" i="88"/>
  <c r="R65" i="44"/>
  <c r="K41" i="44"/>
  <c r="K62" i="44" s="1"/>
  <c r="L41" i="44"/>
  <c r="L62" i="44" s="1"/>
  <c r="H41" i="44"/>
  <c r="H62" i="44" s="1"/>
  <c r="O50" i="88"/>
  <c r="J41" i="44"/>
  <c r="J62" i="44" s="1"/>
  <c r="M41" i="44"/>
  <c r="M62" i="44" s="1"/>
  <c r="R63" i="44"/>
  <c r="O65" i="44"/>
  <c r="N27" i="44"/>
  <c r="M55" i="44"/>
  <c r="P65" i="44"/>
  <c r="P27" i="44"/>
  <c r="I42" i="44"/>
  <c r="I62" i="44"/>
  <c r="K42" i="44" l="1"/>
  <c r="K63" i="44" s="1"/>
  <c r="J42" i="44"/>
  <c r="H42" i="44"/>
  <c r="H44" i="44" s="1"/>
  <c r="H65" i="44" s="1"/>
  <c r="M42" i="44"/>
  <c r="M63" i="44" s="1"/>
  <c r="L42" i="44"/>
  <c r="L63" i="44" s="1"/>
  <c r="I63" i="44"/>
  <c r="I44" i="44"/>
  <c r="I65" i="44" s="1"/>
  <c r="K44" i="44" l="1"/>
  <c r="K65" i="44" s="1"/>
  <c r="L44" i="44"/>
  <c r="L65" i="44" s="1"/>
  <c r="H63" i="44"/>
  <c r="J63" i="44"/>
  <c r="J44" i="44"/>
  <c r="J65" i="44" s="1"/>
  <c r="M44" i="44"/>
  <c r="M65" i="44" s="1"/>
</calcChain>
</file>

<file path=xl/sharedStrings.xml><?xml version="1.0" encoding="utf-8"?>
<sst xmlns="http://schemas.openxmlformats.org/spreadsheetml/2006/main" count="1502" uniqueCount="711">
  <si>
    <t>for</t>
  </si>
  <si>
    <t>Schedule</t>
  </si>
  <si>
    <t>Asset category</t>
  </si>
  <si>
    <t>Table of Contents</t>
  </si>
  <si>
    <t>less</t>
  </si>
  <si>
    <t>plus</t>
  </si>
  <si>
    <t xml:space="preserve"> </t>
  </si>
  <si>
    <t>Company Name</t>
  </si>
  <si>
    <t>Disclosure Date</t>
  </si>
  <si>
    <t>EDB Information Disclosure Requirements</t>
  </si>
  <si>
    <t>Class B (planned interruptions on the network)</t>
  </si>
  <si>
    <t>Class C (unplanned interruptions on the network)</t>
  </si>
  <si>
    <t>SAIDI</t>
  </si>
  <si>
    <t>Voltage regulators</t>
  </si>
  <si>
    <t>Voltage</t>
  </si>
  <si>
    <t>Asset class</t>
  </si>
  <si>
    <t>All</t>
  </si>
  <si>
    <t>Concrete poles / steel structure</t>
  </si>
  <si>
    <t>No.</t>
  </si>
  <si>
    <t>Wood poles</t>
  </si>
  <si>
    <t>Other pole types</t>
  </si>
  <si>
    <t>Capacitors including controls</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</si>
  <si>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</si>
  <si>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</si>
  <si>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</si>
  <si>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</si>
  <si>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</si>
  <si>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</si>
  <si>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</si>
  <si>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</si>
  <si>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</si>
  <si>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</si>
  <si>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</si>
  <si>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</si>
  <si>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</si>
  <si>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</si>
  <si>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</si>
  <si>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</si>
  <si>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</si>
  <si>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</si>
  <si>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</si>
  <si>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</si>
  <si>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</si>
  <si>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</si>
  <si>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</si>
  <si>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</si>
  <si>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</si>
  <si>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</si>
  <si>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</si>
  <si>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</si>
  <si>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</si>
  <si>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</si>
  <si>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</si>
  <si>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</si>
  <si>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</si>
  <si>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</si>
  <si>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Quality of supply</t>
  </si>
  <si>
    <t>Zone substations</t>
  </si>
  <si>
    <t>Routine expenditure</t>
  </si>
  <si>
    <t>Atypical expenditure</t>
  </si>
  <si>
    <t>Business support</t>
  </si>
  <si>
    <t>Vegetation management</t>
  </si>
  <si>
    <t>Service interruptions and emergencies</t>
  </si>
  <si>
    <t>¹  Extend forecast capacity table as necessary to disclose all capacity by each zone substation</t>
  </si>
  <si>
    <t>Connections total</t>
  </si>
  <si>
    <t>Data accuracy (1–4)</t>
  </si>
  <si>
    <t>Network / Sub-network Name</t>
  </si>
  <si>
    <t>Distribution switchgear</t>
  </si>
  <si>
    <t>Units</t>
  </si>
  <si>
    <t>GXP demand</t>
  </si>
  <si>
    <t>Net transfers to (from) other EDBs at HV and above</t>
  </si>
  <si>
    <t>Electricity supplied from GXPs</t>
  </si>
  <si>
    <t>Electricity exports to GXPs</t>
  </si>
  <si>
    <t>Net electricity supplied to (from) other EDBs</t>
  </si>
  <si>
    <t>Load factor</t>
  </si>
  <si>
    <t>System growth</t>
  </si>
  <si>
    <t>Asset replacement and renewal</t>
  </si>
  <si>
    <t>Asset relocations</t>
  </si>
  <si>
    <t>Legislative and regulatory</t>
  </si>
  <si>
    <t>Operational expenditure</t>
  </si>
  <si>
    <t>Routine and corrective maintenance and inspection</t>
  </si>
  <si>
    <t>AMP Planning Period</t>
  </si>
  <si>
    <t>Current Year CY</t>
  </si>
  <si>
    <t>Distribution and LV lines</t>
  </si>
  <si>
    <t>Distribution and LV cables</t>
  </si>
  <si>
    <t>Distribution substations and transformers</t>
  </si>
  <si>
    <t xml:space="preserve"> System growth</t>
  </si>
  <si>
    <t xml:space="preserve"> Asset replacement and renewal</t>
  </si>
  <si>
    <t xml:space="preserve"> Asset relocations</t>
  </si>
  <si>
    <t>13</t>
  </si>
  <si>
    <t xml:space="preserve">Research and Development </t>
  </si>
  <si>
    <t>Research and development</t>
  </si>
  <si>
    <t>*include additional rows if needed</t>
  </si>
  <si>
    <t>System operations and network support</t>
  </si>
  <si>
    <t>Asset relocations less capital contributions</t>
  </si>
  <si>
    <t>Difference between nominal and real forecasts</t>
  </si>
  <si>
    <t>Total reliability, safety and environment</t>
  </si>
  <si>
    <t>Reliability, safety and environment:</t>
  </si>
  <si>
    <t>Subcomponents of operational expenditure (where known)</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</si>
  <si>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</si>
  <si>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</si>
  <si>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</si>
  <si>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</si>
  <si>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</si>
  <si>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</si>
  <si>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</si>
  <si>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</si>
  <si>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</si>
  <si>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</si>
  <si>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</si>
  <si>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</si>
  <si>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</si>
  <si>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</si>
  <si>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</si>
  <si>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</si>
  <si>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</si>
  <si>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</si>
  <si>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</si>
  <si>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</si>
  <si>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</si>
  <si>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</si>
  <si>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</si>
  <si>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</si>
  <si>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</si>
  <si>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</si>
  <si>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</si>
  <si>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</si>
  <si>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</si>
  <si>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Streetlighting</t>
  </si>
  <si>
    <t>LV OH/UG Streetlight circuit</t>
  </si>
  <si>
    <t>Capacitor Banks</t>
  </si>
  <si>
    <t>Load Control</t>
  </si>
  <si>
    <t>Lot</t>
  </si>
  <si>
    <t>Number of connections</t>
  </si>
  <si>
    <t>Maximum coincident system demand (MW)</t>
  </si>
  <si>
    <t>Explanation</t>
  </si>
  <si>
    <t>Existing Zone Substations</t>
  </si>
  <si>
    <t>Current Peak Load
(MVA)</t>
  </si>
  <si>
    <t>Installed Firm Capacity
(MVA)</t>
  </si>
  <si>
    <t>Security of Supply Classification
(type)</t>
  </si>
  <si>
    <t>Overhead to underground conversion</t>
  </si>
  <si>
    <t>Electricity volumes carried (GWh)</t>
  </si>
  <si>
    <t>SAIFI</t>
  </si>
  <si>
    <t>Other reliability, safety and environment</t>
  </si>
  <si>
    <t>Insurance</t>
  </si>
  <si>
    <t>11a</t>
  </si>
  <si>
    <t>SCHEDULE 11a: REPORT ON FORECAST CAPITAL EXPENDITURE</t>
  </si>
  <si>
    <t>11a(iii): System Growth</t>
  </si>
  <si>
    <t>11a(iv): Asset Replacement and Renewal</t>
  </si>
  <si>
    <t>11a(vii): Legislative and Regulatory</t>
  </si>
  <si>
    <t>11a(viii): Other Reliability, Safety and Environment</t>
  </si>
  <si>
    <t>SCHEDULE 12d: REPORT FORECAST INTERRUPTIONS AND DURATION</t>
  </si>
  <si>
    <t xml:space="preserve">SCHEDULE 12b: REPORT ON FORECAST CAPACITY </t>
  </si>
  <si>
    <t>SCHEDULE 11b: REPORT ON FORECAST OPERATIONAL EXPENDITURE</t>
  </si>
  <si>
    <t>11b</t>
  </si>
  <si>
    <t>12a</t>
  </si>
  <si>
    <t>12b</t>
  </si>
  <si>
    <t>12d</t>
  </si>
  <si>
    <t>SCHEDULE 12a: REPORT ON ASSET CONDITION</t>
  </si>
  <si>
    <t>12b(i): System Growth - Zone Substations</t>
  </si>
  <si>
    <t>11a(ix): Non-Network Assets</t>
  </si>
  <si>
    <t>CY+1</t>
  </si>
  <si>
    <t>CY+2</t>
  </si>
  <si>
    <t>CY+3</t>
  </si>
  <si>
    <t>CY+4</t>
  </si>
  <si>
    <t>CY+5</t>
  </si>
  <si>
    <t>SCADA and communications equipment operating as a single system</t>
  </si>
  <si>
    <t>CY+6</t>
  </si>
  <si>
    <t>CY+7</t>
  </si>
  <si>
    <t>CY+8</t>
  </si>
  <si>
    <t>CY+9</t>
  </si>
  <si>
    <t>CY+10</t>
  </si>
  <si>
    <t>Maximum coincident system demand</t>
  </si>
  <si>
    <t>Other network assets</t>
  </si>
  <si>
    <t>Consumer connection</t>
  </si>
  <si>
    <t>11a(ii): Consumer Connection</t>
  </si>
  <si>
    <t>Consumer connection less capital contributions</t>
  </si>
  <si>
    <t xml:space="preserve"> Consumer connection</t>
  </si>
  <si>
    <t>Number of ICPs connected in year by consumer type</t>
  </si>
  <si>
    <t>12c(i): Consumer Connections</t>
  </si>
  <si>
    <t>$000 (in constant prices)</t>
  </si>
  <si>
    <t>Difference between nominal and constant price forecasts</t>
  </si>
  <si>
    <t>$000</t>
  </si>
  <si>
    <t>Capital contributions funding consumer connection</t>
  </si>
  <si>
    <t>Capital contributions funding system growth</t>
  </si>
  <si>
    <t>Capital contributions funding asset replacement and renewal</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</si>
  <si>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</si>
  <si>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</si>
  <si>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</si>
  <si>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</si>
  <si>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</si>
  <si>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This information is not part of audited disclosure information.
</t>
  </si>
  <si>
    <t>Direct billing*</t>
  </si>
  <si>
    <t>* Direct billing expenditure by suppliers that direct bill the majority of their consumers</t>
  </si>
  <si>
    <t>Demand on system for supply to consumers' connection points</t>
  </si>
  <si>
    <t>OH/UG consumer service connections</t>
  </si>
  <si>
    <t>Capital contributions funding legislative and regulatory</t>
  </si>
  <si>
    <t>Distributed generation</t>
  </si>
  <si>
    <t>Distributed generation output at HV and above</t>
  </si>
  <si>
    <t>Electricity supplied from distributed generation</t>
  </si>
  <si>
    <t>Subtransmission</t>
  </si>
  <si>
    <t xml:space="preserve">Zone Substation Transformer  </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</si>
  <si>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</si>
  <si>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12c(ii) System Demand</t>
  </si>
  <si>
    <t>Electricity entering system for supply to ICPs</t>
  </si>
  <si>
    <t>Total energy delivered to ICPs</t>
  </si>
  <si>
    <t>Losses</t>
  </si>
  <si>
    <t>Loss ratio</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</si>
  <si>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</si>
  <si>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Non-network opex</t>
  </si>
  <si>
    <t>Asset condition at start of planning period (percentage of units by grade)</t>
  </si>
  <si>
    <t xml:space="preserve">% of asset forecast to be replaced in next 5 years </t>
  </si>
  <si>
    <t>$000 (in nominal dollars)</t>
  </si>
  <si>
    <t>Operational Expenditure Forecast</t>
  </si>
  <si>
    <t>Consumer types defined by EDB*</t>
  </si>
  <si>
    <t>Project or programme*</t>
  </si>
  <si>
    <t>Network Opex</t>
  </si>
  <si>
    <t>Energy efficiency and demand side management, reduction of energy losses</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</si>
  <si>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</si>
  <si>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SCHEDULE 12C: REPORT ON FORECAST NETWORK DEMAND</t>
  </si>
  <si>
    <t>Expenditure on assets</t>
  </si>
  <si>
    <t>Cost of financing</t>
  </si>
  <si>
    <t>Value of vested assets</t>
  </si>
  <si>
    <t>Consumer connection expenditure</t>
  </si>
  <si>
    <t>Asset relocations expenditure</t>
  </si>
  <si>
    <t>Quality of supply expenditure</t>
  </si>
  <si>
    <t>Legislative and regulatory expenditure</t>
  </si>
  <si>
    <t>Other reliability, safety and environment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</si>
  <si>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</si>
  <si>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</si>
  <si>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</si>
  <si>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</si>
  <si>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</si>
  <si>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System growth less capital contributions</t>
  </si>
  <si>
    <t>Asset replacement and renewal expenditure</t>
  </si>
  <si>
    <t>Asset replacement and renewal less capital contributions</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</si>
  <si>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</si>
  <si>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Expenditure on network assets</t>
  </si>
  <si>
    <t>Value of capital contributions</t>
  </si>
  <si>
    <t>from row 126</t>
  </si>
  <si>
    <t>sch ref</t>
  </si>
  <si>
    <t>from row 76</t>
  </si>
  <si>
    <t>from row 87</t>
  </si>
  <si>
    <t>from row 101</t>
  </si>
  <si>
    <t>from row 113</t>
  </si>
  <si>
    <t>from row 139</t>
  </si>
  <si>
    <t>from row 154</t>
  </si>
  <si>
    <t>from row 182</t>
  </si>
  <si>
    <t>to row 33</t>
  </si>
  <si>
    <t>to row 34</t>
  </si>
  <si>
    <t>to row 35</t>
  </si>
  <si>
    <t>to row 36</t>
  </si>
  <si>
    <t>to row 38</t>
  </si>
  <si>
    <t>to row 39</t>
  </si>
  <si>
    <t>to row 40</t>
  </si>
  <si>
    <t>to row 43</t>
  </si>
  <si>
    <t>Utilisation of Installed Firm Capacity
%</t>
  </si>
  <si>
    <t>Installed Firm Capacity +5 years
(MVA)</t>
  </si>
  <si>
    <t>Utilisation of Installed Firm Capacity + 5yrs
%</t>
  </si>
  <si>
    <t>Company Name and Dates</t>
  </si>
  <si>
    <t>Data Entry Cells and Calculated Cells</t>
  </si>
  <si>
    <t>Inserting Additional Rows</t>
  </si>
  <si>
    <t>Information Templates</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</si>
  <si>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</si>
  <si>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</si>
  <si>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Capital contributions funding asset relocations</t>
  </si>
  <si>
    <t>AMP Planning Period Start Date (first day)</t>
  </si>
  <si>
    <t>Templates for Schedules 11a–13 (Asset Management Plan)</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</si>
  <si>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</si>
  <si>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</si>
  <si>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Conditional Formatting Settings on Data Entry Cells</t>
  </si>
  <si>
    <t>Schedule 12a columns G to K contains conditional formatting. The cells will change colour if the row totals do not add to 100%.</t>
  </si>
  <si>
    <t>Installed Firm Capacity 
Constraint +5 years
(cause)</t>
  </si>
  <si>
    <t>Transfer Capacity
(MVA)</t>
  </si>
  <si>
    <t>Schedules 11a–13</t>
  </si>
  <si>
    <t>All other project or programmes - asset relocations</t>
  </si>
  <si>
    <t>All other projects or programmes - quality of supply</t>
  </si>
  <si>
    <t>All other projects or programmes - legislative and regulatory</t>
  </si>
  <si>
    <t>All other projects or programmes - other reliability, safety and environment</t>
  </si>
  <si>
    <t>All other projects or programmes - routine expenditure</t>
  </si>
  <si>
    <t>All other projects or programmes - atypical expenditure</t>
  </si>
  <si>
    <t>Assets commissioned</t>
  </si>
  <si>
    <t>Capacity of distributed generation installed in year (MVA)</t>
  </si>
  <si>
    <t>Expenditure on non-network assets</t>
  </si>
  <si>
    <t>Schedule name</t>
  </si>
  <si>
    <t>REPORT ON FORECAST CAPITAL EXPENDITURE</t>
  </si>
  <si>
    <t>REPORT ON FORECAST OPERATIONAL EXPENDITURE</t>
  </si>
  <si>
    <t>REPORT ON ASSET CONDITION</t>
  </si>
  <si>
    <t>REPORT ON FORECAST CAPACITY</t>
  </si>
  <si>
    <t>REPORT ON FORECAST NETWORK DEMAND</t>
  </si>
  <si>
    <t>REPORT FORECAST INTERRUPTIONS AND DURATION</t>
  </si>
  <si>
    <t>REPORT ON ASSET MANAGEMENT MATURITY</t>
  </si>
  <si>
    <t>Information disclosure asset management plan schedules</t>
  </si>
  <si>
    <t>Schedule References</t>
  </si>
  <si>
    <t>12c</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</si>
  <si>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</si>
  <si>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</si>
  <si>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Disclosure Template Instructions</t>
  </si>
  <si>
    <t>These templates have been prepared for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</si>
  <si>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</si>
  <si>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The templates for schedules 11a, 12b and 12c  may require additional rows to be inserted in tables marked 'include additional rows if needed'. </t>
  </si>
  <si>
    <t>In some cases, where the information for disclosure is able to be ascertained from disclosures elsewhere in the workbook, such information is disclosed in a calculated cell.</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</si>
  <si>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</si>
  <si>
    <t>11a(v): Asset Relocations</t>
  </si>
  <si>
    <t>11a(vi): Quality of Supply</t>
  </si>
  <si>
    <t>Grade unknown</t>
  </si>
  <si>
    <t>H1</t>
  </si>
  <si>
    <t>H2</t>
  </si>
  <si>
    <t>H3</t>
  </si>
  <si>
    <t>H4</t>
  </si>
  <si>
    <t>H5</t>
  </si>
  <si>
    <t>Template Version 4.1. Prepared 21 December 2017</t>
  </si>
  <si>
    <t>The references labelled 'sch ref' in the leftmost column of each template are consistent with the row references in the Electricity Distribution ID Determination 2012 (as issued on 21 December 2017). They provide a common reference between the rows in the determination and the template.</t>
  </si>
  <si>
    <t>Aurora Energy Limited</t>
  </si>
  <si>
    <t>Total Network</t>
  </si>
  <si>
    <t>Dunedin Sub-network</t>
  </si>
  <si>
    <t>Central Otago and Wanaka Sub-network</t>
  </si>
  <si>
    <t>Queenstown Sub-network</t>
  </si>
  <si>
    <t>Alexandra</t>
  </si>
  <si>
    <t>N-1 switched</t>
  </si>
  <si>
    <t>Clyde/Earnscleugh</t>
  </si>
  <si>
    <t>N</t>
  </si>
  <si>
    <t>Dunstan</t>
  </si>
  <si>
    <t>Ettrick</t>
  </si>
  <si>
    <t>Lauder Flat</t>
  </si>
  <si>
    <t>Omakau</t>
  </si>
  <si>
    <t>Roxburgh</t>
  </si>
  <si>
    <t>Camp Hill</t>
  </si>
  <si>
    <t>Cardrona</t>
  </si>
  <si>
    <t>Cromwell</t>
  </si>
  <si>
    <t>N-1</t>
  </si>
  <si>
    <t>Lindis Crossing</t>
  </si>
  <si>
    <t>Queensberry</t>
  </si>
  <si>
    <t>Wanaka</t>
  </si>
  <si>
    <t>Riverbank</t>
  </si>
  <si>
    <t>Arrowtown</t>
  </si>
  <si>
    <t>Commonage</t>
  </si>
  <si>
    <t>Coronet Peak</t>
  </si>
  <si>
    <t>Dalefield</t>
  </si>
  <si>
    <t>Earnscleugh</t>
  </si>
  <si>
    <t>Fernhill</t>
  </si>
  <si>
    <t>Frankton</t>
  </si>
  <si>
    <t>Queenstown</t>
  </si>
  <si>
    <t>Remarkables</t>
  </si>
  <si>
    <t>Berwick</t>
  </si>
  <si>
    <t>East Taieri</t>
  </si>
  <si>
    <t>Green Island</t>
  </si>
  <si>
    <t>Halfway Bush</t>
  </si>
  <si>
    <t>Kaikorai Valley</t>
  </si>
  <si>
    <t>Mosgiel</t>
  </si>
  <si>
    <t>North East Valley</t>
  </si>
  <si>
    <t>Outram</t>
  </si>
  <si>
    <t>Port Chalmers</t>
  </si>
  <si>
    <t>Smith Street</t>
  </si>
  <si>
    <t>Ward Street</t>
  </si>
  <si>
    <t>Willowbank</t>
  </si>
  <si>
    <t>Andersons Bay</t>
  </si>
  <si>
    <t>Carisbrook</t>
  </si>
  <si>
    <t>Corstorphine</t>
  </si>
  <si>
    <t>North City</t>
  </si>
  <si>
    <t>South City</t>
  </si>
  <si>
    <t>St Kilda</t>
  </si>
  <si>
    <t>No constraint within +5 years</t>
  </si>
  <si>
    <t>To address aging assets the Clyde Earnscleugh substation will be decommissioned following the transfer of load to the new Dunstan substation in RY26.  We have also reinforced the network to provide an enhanced  back-up supply from Alexandra to Clyde/Earnscleugh.</t>
  </si>
  <si>
    <t>Planned capacity upgrade and move to new location in RY24 due to load growth and reliability of supply.</t>
  </si>
  <si>
    <t>Existing transformer will be replaced with a new 24MVA transformer in RY23 to cater for the forecast load growth.  The existing transformer will be utilised in Lindis Crossing for additional capacity.</t>
  </si>
  <si>
    <t>Transformer</t>
  </si>
  <si>
    <t>In the short term, we will increase the capacity by adding fans to cater for modest load growth.  The medium term plan is to install a 6MVA transformer (ex-Cardrona) to increase capacity but we will monitor load growth and respond accordingly.</t>
  </si>
  <si>
    <t>We will install a new transformer at Riverbank by RY27 to offload Wanaka substation.</t>
  </si>
  <si>
    <t>Subtransmission circuit</t>
  </si>
  <si>
    <t>The subtransmission capacity/configuration prevents use of full firm transformer capacity. Minor reconfiguration of transformers to be completed in RY22. Subtransmission upgrade project to be completed in RY24.</t>
  </si>
  <si>
    <t>Earnscleugh provides short term partial back up to Clyde/Earnscleugh.  We have reinforced the network to provide  back-up supply from Alexandra to Clyde/Earnscleugh. Earnscleugh will be decomissioned upon full completion of the 11kV back-up supplies to Clyde Earnscleugh</t>
  </si>
  <si>
    <t>We have moved the replacement of the smaller size transformer with 24MVA transformer to RY25 from RY29 due to strong demand growth.  The smaller size transformer will be used in Port Chalmers to replace one of the aging transformers.</t>
  </si>
  <si>
    <t>New 7.5MVA transformer was commissioned in early RY22 replacing the lower rated transformer due to asset-end-of-life.</t>
  </si>
  <si>
    <t>Includes the new hospital connection.  North City and Ward Street substation will provide supply to the new hospital.</t>
  </si>
  <si>
    <t>Includes the new hospital connection.  North City and Ward Street substation will provide supply to the new hospital. The cost to relocate North City zone substation (if required by the MoH) has not been included in our financial forecasts.</t>
  </si>
  <si>
    <t>Residential</t>
  </si>
  <si>
    <t>Load Group 0</t>
  </si>
  <si>
    <t>Load Group 0A</t>
  </si>
  <si>
    <t>Load Group 1A</t>
  </si>
  <si>
    <t>Load Group 1</t>
  </si>
  <si>
    <t>Load Group 2</t>
  </si>
  <si>
    <t>Load Group 3</t>
  </si>
  <si>
    <t>Load Group 3A</t>
  </si>
  <si>
    <t>Load Group 4</t>
  </si>
  <si>
    <t>Load Group 5</t>
  </si>
  <si>
    <t>Street Lighting &amp; DUML</t>
  </si>
  <si>
    <t>Operationally we have the capability to move &gt;1MVA load to Camp Hill substation.  In RY27 we will install a transformer at Riverbank substation thereby enabling a load transfer from Wanaka to Riverbank</t>
  </si>
  <si>
    <t>A new substation is to be completed in RY23 to supply a new data centre. Clyde/Earnscleugh load will be transferred to this substation in RY26.</t>
  </si>
  <si>
    <t>RSE</t>
  </si>
  <si>
    <t>Non-networks assets</t>
  </si>
  <si>
    <t>Future networks</t>
  </si>
  <si>
    <t>N/A</t>
  </si>
  <si>
    <t>The organisation's process(es) surpass the standard required to comply with requirements set out in a recognised standard.  
The assessor is advised to note in the Evidence section why this is the case and the evidence seen.</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</si>
  <si>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</si>
  <si>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The organisation has initiated asset management communication within sector to share and, or identify 'new' to sector asset management practices and seeks to evaluate them.</t>
  </si>
  <si>
    <t>The organisation is inward looking, however it recognises that asset management is not sector specific and other sectors have developed good practice and new ideas that could apply.  Ad-hoc approach.</t>
  </si>
  <si>
    <t>The organisation makes no attempt to seek knowledge about new asset management related technology or practices.</t>
  </si>
  <si>
    <t>How does the organisation seek and acquire knowledge about new asset management related technology and practices, and evaluate their potential benefit to the organisation?</t>
  </si>
  <si>
    <t>Continual Improvement</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</si>
  <si>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</si>
  <si>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</si>
  <si>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</si>
  <si>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 xml:space="preserve">Regular engagement with suppliers and consultants. The organisation sponsors staff membership of industry and professional bodies, and ensures attendance at industry conferences and trade shows. A Distribution Engineering team has been established with a key function being the monitoring of new development in th industry. There is an established formal change control system for evaluating technologies and practises. </t>
  </si>
  <si>
    <t>There is evidence to show that continuous improvement process(es) which include consideration of cost risk, performance and condition for assets managed across the whole life cycle are being systematically applied.</t>
  </si>
  <si>
    <t>Continuous improvement process(es) are set out and include consideration of cost risk, performance and condition for assets managed across the whole life cycle but it is not yet being systematically applied.</t>
  </si>
  <si>
    <t>A Continual Improvement ethos is recognised as beneficial, however it has just been started, and or covers partially the asset drivers.</t>
  </si>
  <si>
    <t>The organisation does not consider continual improvement of these factors to be a requirement, or has not considered the issue.</t>
  </si>
  <si>
    <t>How does the organisation achieve continual improvement in the optimal combination of costs, asset related risks and the performance and condition of assets and asset systems across the whole life cycle?</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</si>
  <si>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</si>
  <si>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top management of the organisation.  The manager/team responsible for managing the organisation's asset management system, including its continual improvement.  Managers responsible for policy development and implementation.</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</si>
  <si>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</si>
  <si>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 xml:space="preserve">Fleet strategies take account of cost/risk/performance over the lifecycle of the relevant assets, but they are only mature in some asset classes. Regular meetings are held to review operational incidents, to improve the understanding and classification of causes and identify systemic  issues with asset classes.
</t>
  </si>
  <si>
    <t>Mechanisms are consistently in place and effective for the systematic instigation of preventive and corrective actions to address root causes of non compliance or incidents identified by investigations, compliance evaluation or audit.</t>
  </si>
  <si>
    <t>The need is recognized for systematic instigation of preventive and corrective actions to address root causes of non compliance or incidents identified by investigations, compliance evaluation or audit.  It is only partially or inconsistently in place.</t>
  </si>
  <si>
    <t>The organisation recognises the need to have systematic approaches to instigating corrective or preventive actions.  There is ad-hoc implementation for corrective actions to address failures of assets but not the asset management system.</t>
  </si>
  <si>
    <t>The organisation does not recognise the need to have systematic approaches to instigating corrective or preventive actions.</t>
  </si>
  <si>
    <t>How does the organisation instigate appropriate corrective and/or preventive actions to eliminate or prevent the causes of identified poor performance and non conformance?</t>
  </si>
  <si>
    <t>Corrective &amp; Preventative action</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</si>
  <si>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</si>
  <si>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management team responsible for its asset management procedure(s).  The team with overall responsibility for the management of the assets.  Audit and incident investigation teams.  Staff responsible for planning and managing corrective and preventive actions.</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</si>
  <si>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</si>
  <si>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Performance and condition measures have been incorporated into some fleet strategies and responsibilities for corrective and preventive action are included in role descriptions and performance objectives.  There are still improvements to be made when communicating with external stakeholders.</t>
  </si>
  <si>
    <t>The organisation can demonstrate that its audit procedure(s) cover all the appropriate asset-related activities and the associated reporting of audit results.  Audits are to an appropriate level of detail and consistently managed.</t>
  </si>
  <si>
    <t>The organisation is establishing its audit procedure(s) but they do not yet cover all the appropriate asset-related activities.</t>
  </si>
  <si>
    <t>The organisation understands the need for audit procedure(s) and is determining the appropriate scope, frequency and methodology(s).</t>
  </si>
  <si>
    <t>The organisation has not recognised the need to establish procedure(s) for the audit of its asset management system.</t>
  </si>
  <si>
    <t>What has the organisation done to establish procedure(s) for the audit of its asset management system (process(es))?</t>
  </si>
  <si>
    <t>Audit</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</si>
  <si>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</si>
  <si>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</si>
  <si>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This question seeks to explore what the organisation has done to comply with the standard practice AM audit requirements (eg, the associated requirements of PAS 55 s 4.6.4 and its linkages to s 4.7).</t>
  </si>
  <si>
    <t xml:space="preserve">A number a major external reviews of our asset management systems and practises have been recently carried out.  WSP-Opus and Sapere reviewing the overall Asset Management cpability of the busines and AMCL assessing against ISO55001. An internal audit system has yet to be established. External audits of our Public Safety Management System occur on a periodic basis. </t>
  </si>
  <si>
    <t>Maturity Level 4</t>
  </si>
  <si>
    <t>Maturity Level 3</t>
  </si>
  <si>
    <t>Maturity Level 2</t>
  </si>
  <si>
    <t>Maturity Level 1</t>
  </si>
  <si>
    <t>Maturity Level 0</t>
  </si>
  <si>
    <t>Question</t>
  </si>
  <si>
    <t>Function</t>
  </si>
  <si>
    <t>Question No.</t>
  </si>
  <si>
    <t>Record/documented Information</t>
  </si>
  <si>
    <t>Who</t>
  </si>
  <si>
    <t>Why</t>
  </si>
  <si>
    <t>User Guidance</t>
  </si>
  <si>
    <t>Evidence—Summary</t>
  </si>
  <si>
    <t>Score</t>
  </si>
  <si>
    <t>SCHEDULE 13: REPORT ON ASSET MANAGEMENT MATURITY (cont)</t>
  </si>
  <si>
    <t>Asset Management Standard Applied</t>
  </si>
  <si>
    <t>The organisation have defined the appropriate responsibilities and authorities and evidence is available to show that these are applied across the business and kept up to date.</t>
  </si>
  <si>
    <t>The organisation are in the process of defining the responsibilities and authorities with evidence.  Alternatively there are some gaps or inconsistencies in the identified responsibilities/authorities.</t>
  </si>
  <si>
    <t>The organisation understands the requirements and is in the process of determining how to define them.</t>
  </si>
  <si>
    <t>The organisation has not considered the need to define the appropriate responsibilities and the authorities.</t>
  </si>
  <si>
    <t>How does the organisation ensure responsibility and the authority for the handling, investigation and mitigation of asset-related failures, incidents and emergency situations and non conformances is clear, unambiguous, understood and communicated?</t>
  </si>
  <si>
    <t>Investigation of asset-related failures, incidents and nonconformities</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</si>
  <si>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</si>
  <si>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</si>
  <si>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</si>
  <si>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Dedicated roles have been established to monitor network performance and carry out root cause analysis of outages. Asset failures are investigated by ICAM trained staff and the results reported to the wider business.</t>
  </si>
  <si>
    <t>Consistent asset performance monitoring linked to asset management objectives is in place and universally used including reactive and proactive measures.  Data quality management and review process are appropriate.  Evidence of leading indicators and analysis.</t>
  </si>
  <si>
    <t>The organisation is developing coherent asset performance monitoring linked to asset management objectives.  Reactive and proactive measures are in place.  Use is being made of leading indicators and analysis.  Gaps and inconsistencies remain.</t>
  </si>
  <si>
    <t>The organisation recognises the need for monitoring asset performance but has not developed a coherent approach.  Measures are incomplete, predominantly reactive and lagging.  There is no linkage to asset management objectives.</t>
  </si>
  <si>
    <t>The organisation has not considered how to monitor the performance and condition of its assets.</t>
  </si>
  <si>
    <t>How does the organisation measure the performance and condition of its assets?</t>
  </si>
  <si>
    <t>Performance and condition monitoring</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</si>
  <si>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</si>
  <si>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</si>
  <si>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</si>
  <si>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 xml:space="preserve">The preventive maintenance and inspection regimes are being adjusted based on the insight from the fault analysis. Condition assessment methodologies are improving and the initial asset health models are in use. Use of leading indicators is limited to a few asset classes. 
</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</si>
  <si>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</si>
  <si>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</si>
  <si>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</si>
  <si>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does not have process(es)/procedure(s) in place to control or manage the implementation of asset management plan(s) during this life cycle phase.</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</si>
  <si>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</si>
  <si>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Life Cycle Activities</t>
  </si>
  <si>
    <t>Documented procedure for review.  Documented procedure for audit of process delivery.  Records of previous audits, improvement actions and documented confirmation that actions have been carried out.</t>
  </si>
  <si>
    <t>Asset managers, operations managers, maintenance managers and project managers from other impacted areas of the business</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</si>
  <si>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</si>
  <si>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Preventive maintenance policies and procedures have been developed for most asset types. The lack of an enterprise asset management system makes the consistent application of these difficult achieve and monitor.
The latest outsourcing contracts  include key result areas to enable high level monitoring.</t>
  </si>
  <si>
    <t>Effective process(es) and procedure(s) are in place to manage and control the implementation of asset management plan(s) during activities related to asset creation including design, modification, procurement, construction and commissioning.</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</si>
  <si>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</si>
  <si>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</si>
  <si>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does not have process(es) in place to manage and control the implementation of asset management plan(s) during activities related to asset creation including design, modification, procurement, construction and commissioning.</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</si>
  <si>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</si>
  <si>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Documented process(es) and procedure(s) which are relevant to demonstrating the effective management and control of life cycle activities during asset creation, acquisition, enhancement including design, modification, procurement, construction and commissioning.</t>
  </si>
  <si>
    <t>Asset managers, design staff, construction staff and project managers from other impacted areas of the business, e.g. Procurement</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</si>
  <si>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</si>
  <si>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 xml:space="preserve">Works delivery planning and management is a key area of focus and the recent implementation of the Sentient system for monitoring and reporting of projects at each stage of the process has improved visibility and quality.  Aurora holds an extensive set of technical standards within its controlled documents system although the regular reviewing schedule is not consistently adhered to. 
</t>
  </si>
  <si>
    <t>Evidence exists to demonstrate that the organisation's  legal, regulatory, statutory and other asset management requirements are identified and kept up to date.  Systematic mechanisms for identifying relevant legal and statutory requirements.</t>
  </si>
  <si>
    <t>The organisation has procedure(s) to identify its legal, regulatory, statutory and other asset management requirements, but the information is not kept up to date, inadequate or inconsistently managed.</t>
  </si>
  <si>
    <t>The organisation identifies some its legal, regulatory, statutory and other asset management requirements, but this is done in an ad-hoc manner in the absence of a procedure.</t>
  </si>
  <si>
    <t>The organisation has not considered the need to identify its legal, regulatory, statutory and other asset management requirements.</t>
  </si>
  <si>
    <t>What procedure does the organisation have to identify and provide access to its legal, regulatory, statutory and other asset management requirements, and how is requirements incorporated into the asset management system?</t>
  </si>
  <si>
    <t>Legal and other requirements</t>
  </si>
  <si>
    <t>The organisational processes and procedures for ensuring information of this type is identified, made accessible to those requiring the information and is incorporated into asset management strategy and objectives</t>
  </si>
  <si>
    <t>Top management.  The organisations regulatory team.  The organisation's legal team or advisors.  The management team with overall responsibility for the asset management system.  The organisation's health and safety team or advisors.  The organisation's policy making team.</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</si>
  <si>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</si>
  <si>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Aurora uses Comply Watch to monitor the regulatory environment. The Comply With system is used for internal compliance identification purposes.</t>
  </si>
  <si>
    <t>Outputs from risk assessments are consistently and systematically used as inputs to develop resources, training and competency requirements.  Examples and evidence is available.</t>
  </si>
  <si>
    <t>The organisation is in the process ensuring that outputs of risk assessment are included in developing requirements for resources and training.  The implementation is incomplete and there are gaps and inconsistencies.</t>
  </si>
  <si>
    <t>The organisation is aware of the need to consider the results of risk assessments and effects of risk control measures to provide input into reviews of resources, training and competency needs.  Current input is typically ad-hoc and reactive.</t>
  </si>
  <si>
    <t>The organisation has not considered the need to conduct risk assessments.</t>
  </si>
  <si>
    <t>How does the organisation ensure that the results of risk assessments provide input into the identification of adequate resources and training and competency needs?</t>
  </si>
  <si>
    <t>Use and maintenance of asset risk information</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</si>
  <si>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</si>
  <si>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Staff responsible for risk assessment and those responsible for developing and approving resource and training plan(s).  There may also be input from the organisation's Safety, Health and Environment team.</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</si>
  <si>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</si>
  <si>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 xml:space="preserve">New risks identified as part of incident investigations (ICAM) are added to the Corporate Risk Register. Regular reassessment of of the existing risk register occurs.
</t>
  </si>
  <si>
    <t>Identification and assessment of asset related risk across the asset lifecycle is fully documented.  The organisation can demonstrate that appropriate documented mechanisms are integrated across life cycle phases and are being consistently applied.</t>
  </si>
  <si>
    <t>The organisation is in the process of documenting the identification and assessment of asset related risk across the asset lifecycle but it is incomplete or there are inconsistencies between approaches and a lack of integration.</t>
  </si>
  <si>
    <t>The organisation is aware of the need to document the management of asset related risk across the asset lifecycle.  The organisation has plan(s) to formally document all relevant process(es) and procedure(s) or has already commenced this activity.</t>
  </si>
  <si>
    <t>The organisation has not considered the need to document process(es) and/or procedure(s) for the identification and assessment of asset and asset management related risks throughout the asset life cycle.</t>
  </si>
  <si>
    <t>How has the organisation documented process(es) and/or procedure(s) for the identification and assessment of asset and asset management related risks throughout the asset life cycle?</t>
  </si>
  <si>
    <t>Risk management process(es)</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</si>
  <si>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</si>
  <si>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top management team in conjunction with the organisation's senior risk management representatives.  There may also be input from the organisation's Safety, Health and Environment team.  Staff who carry out risk identification and assessment.</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</si>
  <si>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</si>
  <si>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Corporate Risk Framework applied within Fleet Management Stategies. The resulting inspection, testing and maintenance requirements are managed within the Controlled Documents System. Development of risk identific ation is continuing. Aurora holds an extensive set of technical standards across four platforms and these are being updated and consolidated into the new controlled documents system. Thses are not as yet available across all aspectes of the Asset Lifecycle. Fleet strategies have been developed but not published.</t>
  </si>
  <si>
    <t>The organisation's asset management information system aligns with its asset management requirements.  Users can confirm that it is relevant to their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</si>
  <si>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</si>
  <si>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</si>
  <si>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not considered the need to determine the relevance of its management information system.  At present there are major gaps between what the information system provides and the organisations needs.</t>
  </si>
  <si>
    <t>How has the organisation's ensured its asset management information system is relevant to its needs?</t>
  </si>
  <si>
    <t>Information management</t>
  </si>
  <si>
    <t>The documented process the organisation employs to ensure its asset management information system aligns with its asset management requirements.  Minutes of information systems review meetings involving users.</t>
  </si>
  <si>
    <t>The organisation's strategic planning team.  The management team that has overall responsibility for asset management.  Information management team.  Users of  the organisational information systems.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</si>
  <si>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</si>
  <si>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Aurora is currently addressing the gaps identified in the 2019 AMCL report.  Improvements have been made in work and contract management and accessibility of information for diverse users within the business, particularly for Executive management. These are still developing and maturing there are not yet have strong linkages between systems.</t>
  </si>
  <si>
    <t>The organisation has effective controls in place that ensure the data held is of the requisite quality and accuracy and is consistent.  The controls are regularly reviewed and improved where necessary.</t>
  </si>
  <si>
    <t>The organisation has developed a controls that will ensure the data held is of the requisite quality and accuracy and is consistent and is in the process of implementing them.</t>
  </si>
  <si>
    <t>The organisation is aware of the need for effective controls and is in the process of developing an appropriate control process(es).</t>
  </si>
  <si>
    <t>There are no formal controls in place or controls are extremely limited in scope and/or effectiveness.</t>
  </si>
  <si>
    <t>How does the organisation maintain its asset management information system(s) and ensure that the data held within it (them) is of the requisite quality and accuracy and is consistent?</t>
  </si>
  <si>
    <t>The asset management information system, together with the policies, procedure(s), improvement initiatives and audits regarding information controls.</t>
  </si>
  <si>
    <t>The management team that has overall responsibility for asset management.  Users of  the organisational information systems.</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</si>
  <si>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</si>
  <si>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Included as part of the Enterprise Asset Management System implementation is the evaluation of asset information requirements, both in quantatative and qualitative terms. Processes are being developed but have not yet been implemented  to ensure these requirements are met.</t>
  </si>
  <si>
    <t>The organisation has determined what its asset information system should contain in order to support its asset management system.  The requirements relate to the whole life cycle and cover information originating from both internal and external sources.</t>
  </si>
  <si>
    <t>The organisation has developed a structured process to determine what  its asset information system should contain in order to support its asset management system and has commenced implementation of the process.</t>
  </si>
  <si>
    <t>The organisation is aware of the need to determine in a structured manner what its asset information system should contain in order to support its asset management system and is in the process of deciding how to do this.</t>
  </si>
  <si>
    <t>The organisation has not considered what asset management information is required.</t>
  </si>
  <si>
    <t>What has the organisation done to determine what its asset management information system(s) should contain in order to support its asset management system?</t>
  </si>
  <si>
    <t>Details of the process the organisation has employed to determine what its asset information system should contain in order to support its asset management system.  Evidence that this has been effectively implemented.</t>
  </si>
  <si>
    <t>The organisation's strategic planning team.  The management team that has overall responsibility for asset management.  Information management team.  Operations, maintenance and engineering managers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</si>
  <si>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</si>
  <si>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 xml:space="preserve">Aurora is implementing an Enterprise Asset Management System using Maximo software which includes documenting the information requirements need to support Asset Management. It has been integrated with existing field captured information and, over the next 2-3 years will be integrated with other Enterprise systems including finance, project management and operations 
</t>
  </si>
  <si>
    <t>The organisation has established documentation that comprehensively describes all the main elements of its asset management system and the interactions between them.  The documentation is kept up to date.</t>
  </si>
  <si>
    <t>The organisation in the process of documenting its asset management system and has documentation in place that describes some, but not all, of the main elements of its asset management system and their interaction.</t>
  </si>
  <si>
    <t>The organisation is aware of the need to put documentation in place and is in the process of determining how to document the main elements of its asset management system.</t>
  </si>
  <si>
    <t>The organisation has not established documentation that describes the main elements of the asset management system.</t>
  </si>
  <si>
    <t>What documentation has the organisation established to describe the main elements of its asset management system and interactions between them?</t>
  </si>
  <si>
    <t>Asset Management System documentation</t>
  </si>
  <si>
    <t>The documented information describing the main elements of the asset management system (process(es)) and their interaction.</t>
  </si>
  <si>
    <t>The management team that has overall responsibility for asset management.  Managers engaged in asset management activities.</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</si>
  <si>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</si>
  <si>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 xml:space="preserve">All main processes and the interactions between them have been documented in the Promapp system
</t>
  </si>
  <si>
    <t>Two way communication is in place between all relevant parties, ensuring that information is effectively communicated to match the requirements of asset management strategy, plan(s) and process(es).  Pertinent asset information requirements are regularly reviewed.</t>
  </si>
  <si>
    <t>The organisation has determined pertinent information and relevant parties.  Some effective two way communication is in place but as yet not all relevant parties are clear on their roles and responsibilities with respect to asset management information.</t>
  </si>
  <si>
    <t>There is evidence that the pertinent asset management information to be shared along with those to share it with is being determined.</t>
  </si>
  <si>
    <t>The organisation has not recognised the need to formally communicate any asset management information.</t>
  </si>
  <si>
    <t>How does the organisation ensure that pertinent asset management information is effectively communicated to and from employees and other stakeholders, including contracted service providers?</t>
  </si>
  <si>
    <t>Communication, participation and consultation</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</si>
  <si>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</si>
  <si>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</si>
  <si>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</si>
  <si>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Regular (typically quarterly) engagement sessions are held with Staff, Territorial Authorities, Contractors and the Community. An Annual Delivery Report is prepared focussing on Asset Management issues and outcomes</t>
  </si>
  <si>
    <t>Competency requirements are identified and assessed for all persons carrying out asset management related activities - internal and contracted.  Requirements are reviewed and staff reassessed at appropriate intervals aligned to asset management requirements.</t>
  </si>
  <si>
    <t>The organization is in the process of putting in place a means for assessing the competence of person(s) involved in asset management activities including contractors.  There are gaps and inconsistencies.</t>
  </si>
  <si>
    <t>Competency of staff undertaking asset management related activities is not managed or assessed in a structured way, other than formal requirements for legal compliance and safety management.</t>
  </si>
  <si>
    <t>The organization has not recognised the need to assess the competence of person(s) undertaking asset management related activities.</t>
  </si>
  <si>
    <t>How does the organization ensure that persons under its direct control undertaking asset management related activities have an appropriate level of competence in terms of education, training or experience?</t>
  </si>
  <si>
    <t>Training, awareness and competence</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</si>
  <si>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</si>
  <si>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Managers, supervisors, persons responsible for developing training programmes.  Staff responsible for procurement and service agreements.  HR staff and those responsible for recruitment.</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</si>
  <si>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</si>
  <si>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 xml:space="preserve">Competency registers are held for staff undertaking construction and Maintenance work. Training requirements for Asset Management staff are recorded in a Company register but a review system against competencies has not yet been implemented </t>
  </si>
  <si>
    <t>Competency requirements are in place and aligned with asset management plan(s).  Plans are in place and effective in providing the training necessary to achieve the competencies.  A structured means of recording the competencies achieved is in place.</t>
  </si>
  <si>
    <t>The organisation is the process of identifying competency requirements aligned to the asset management plan(s) and then plan, provide and record appropriate training.  It is incomplete or inconsistently applied.</t>
  </si>
  <si>
    <t>The organisation has recognised the need to identify competency requirements and then plan, provide and record the training necessary to achieve the competencies.</t>
  </si>
  <si>
    <t>The organisation does not have any means in place to identify competency requirements.</t>
  </si>
  <si>
    <t>How does the organisation identify competency requirements and then plan, provide and record the training necessary to achieve the competencies?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</si>
  <si>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</si>
  <si>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</si>
  <si>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</si>
  <si>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 xml:space="preserve">Position descriptions for asset management roles include requirements based on our understanding of good industry practice. Development plans for staff are updated annually and progress reviewed at 3-6 month intervals. 
</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</si>
  <si>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</si>
  <si>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 organisation has developed a strategic approach to aligning competencies and human resources to the asset management system including the asset management plan but the work is incomplete or has not been consistently implemented.</t>
  </si>
  <si>
    <t>The organisation has recognised the need to assess its human resources requirements and to develop a plan(s).  There is limited recognition of the need to align these with the development and implementation of its asset management system.</t>
  </si>
  <si>
    <t>The organisation has not recognised the need for assessing human resources requirements to develop and implement its asset management system.</t>
  </si>
  <si>
    <t>How does the organisation develop plan(s) for the human resources required to undertake asset management activities - including the development and delivery of asset management strategy, process(es), objectives and plan(s)?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</si>
  <si>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</si>
  <si>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</si>
  <si>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"Aurora has established an organisation chart with identification for the resources required for activities
associated with an AMS" - AMCL 2019. "Resource planning with short term focus was demonstrated, however, longer term strategic resource planning could not be adequately demonstrated" - AMCL 2019.</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</si>
  <si>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</si>
  <si>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Controls systematically considered but currently only provide for the compliant delivery of some, but not all, aspects of the organisational strategic plan and/or its asset management policy and strategy.  Gaps exist.</t>
  </si>
  <si>
    <t>The organisation controls its outsourced activities on an ad-hoc basis, with little regard for ensuring for the compliant delivery of the organisational strategic plan and/or its asset management policy and strategy.</t>
  </si>
  <si>
    <t xml:space="preserve">The organisation has not considered the need to put controls in place.
</t>
  </si>
  <si>
    <t>Where the organisation has outsourced some of its asset management activities, how has it ensured that appropriate controls are in place to ensure the compliant delivery of its organisational strategic plan, and its asset management policy and strategy?</t>
  </si>
  <si>
    <t>Outsourcing of asset management activities</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</si>
  <si>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</si>
  <si>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</si>
  <si>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</si>
  <si>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 xml:space="preserve">Aurora has a team dedicated to contract and job management reporting to the GM Works Programming and Delivery. They help ensure the compliant delivery of our strategies and plans through their own efforts and utilise external Auditors for benchmarking purposes. Improvements are also underway in performance monitoring and reporting for outsourced activities.
</t>
  </si>
  <si>
    <t>Top management communicates the importance of meeting its asset management requirements to all relevant parts of the organisation.</t>
  </si>
  <si>
    <t>Top management communicates the importance of meeting its asset management requirements but only to parts of the organisation.</t>
  </si>
  <si>
    <t>The organisations top management understands the need to communicate the importance of meeting its asset management requirements but does not do so.</t>
  </si>
  <si>
    <t>The organisation's top management has not considered the need to communicate the importance of meeting asset management requirements.</t>
  </si>
  <si>
    <t>To what degree does the organisation's top management communicate the importance of meeting its asset management requirements?</t>
  </si>
  <si>
    <t>Structure, authority and responsibilities</t>
  </si>
  <si>
    <t>Evidence of such activities as road shows, written bulletins, workshops, team talks and management walk-abouts would assist an organisation to demonstrate it is meeting this requirement of PAS 55.</t>
  </si>
  <si>
    <t>Top management.  The management team that has overall responsibility for asset management.  People involved in the delivery of the asset management requirements.</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</si>
  <si>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</si>
  <si>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 xml:space="preserve">GM of Asset Management and Planning  emphasises the need to meet asset management requirements, including the commitment to seek ISO 55000 certification. There are regular team briefings and newsletters from top management to all staff that refer to Asset Management Objectives and progress against them.
</t>
  </si>
  <si>
    <t>An effective process exists for determining the resources needed for asset management and sufficient resources are available.  It can be demonstrated that resources are matched to asset management requirements.</t>
  </si>
  <si>
    <t>A process exists for determining what resources are required for its asset management activities and in most cases these are available but in some instances resources remain insufficient.</t>
  </si>
  <si>
    <t>The organisations top management understands the need for sufficient resources but there are no effective mechanisms in place to ensure this is the case.</t>
  </si>
  <si>
    <t>The organisation's top management has not considered the resources required to deliver asset management.</t>
  </si>
  <si>
    <t>What evidence can the organisation's top management provide to demonstrate that sufficient resources are available for asset management?</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</si>
  <si>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</si>
  <si>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</si>
  <si>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Optimal asset management requires top management to ensure sufficient resources are available.  In this context the term 'resources' includes manpower, materials, funding and service provider support.</t>
  </si>
  <si>
    <t>Substantial changes are taking place in our arrangements for works delivery, with implications for works delivery planning and management of outsourcing.
Sufficient resources are not consistently available in some key areas.</t>
  </si>
  <si>
    <t>The appointed person or persons have full responsibility for ensuring that the organisation's assets deliver the requirements of the asset management strategy, objectives and plan(s).  They have been given the necessary authority to achieve this.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</si>
  <si>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</si>
  <si>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Top management understands the need to appoint a person or persons to ensure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</si>
  <si>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</si>
  <si>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What has the organisation done to appoint member(s) of its management team to be responsible for ensuring that the organisation's assets deliver the requirements of the asset management strategy, objectives and plan(s)?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</si>
  <si>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</si>
  <si>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People with management responsibility for the delivery of asset management policy, strategy, objectives and plan(s).  People working on asset-related activities.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</si>
  <si>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</si>
  <si>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 xml:space="preserve">Manager roles have been developed with responsibilities for delivery of asset management policy, strategy, objectives and plans. Position descriptions for roles are broadly aligned with asset management strategy and objectives.
</t>
  </si>
  <si>
    <t>Appropriate emergency plan(s) and procedure(s) are in place to respond to credible incidents and manage continuity of critical asset management activities consistent with policies and asset management objectives.  Training and external agency alignment is in place.</t>
  </si>
  <si>
    <t>Most credible incidents and emergency situations are identified.  Either appropriate plan(s) and procedure(s) are incomplete for critical activities or they are inadequate.  Training/ external alignment may be incomplete.</t>
  </si>
  <si>
    <t>The organisation has some ad-hoc arrangements to deal with incidents and emergency situations, but these have been developed on a reactive basis in response to specific events that have occurred in the past.</t>
  </si>
  <si>
    <t>The organisation has not considered the need to establish plan(s) and procedure(s) to identify and respond to incidents and emergency situations.</t>
  </si>
  <si>
    <t>What plan(s) and procedure(s) does the organisation have for identifying and responding to incidents and emergency situations and ensuring continuity of critical asset management activities?</t>
  </si>
  <si>
    <t>Contingency planning</t>
  </si>
  <si>
    <t>The organisation's plan(s) and procedure(s) for dealing with emergencies.  The organisation's risk assessments and risk registers.</t>
  </si>
  <si>
    <t>The manager with responsibility for developing emergency plan(s).  The organisation's risk assessment team.  People with designated duties within the plan(s) and procedure(s) for dealing with incidents and emergency situations.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</si>
  <si>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</si>
  <si>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 xml:space="preserve">Incident management and business continuity plan documents have been updated and revised since the last assessment. Emergency management and communication plans are regularly tested and any improvement opportunities are identified and addressed.
</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</si>
  <si>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</si>
  <si>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The organisation has arrangements in place for the implementation of asset management plan(s) but the arrangements are not yet adequately efficient and/or effective.  The organisation is working to resolve existing weaknesses.</t>
  </si>
  <si>
    <t>The organisation recognises the need to ensure appropriate arrangements are in place for implementation of asset management plan(s) and is in the process of determining an appropriate approach for achieving this.</t>
  </si>
  <si>
    <t>The organisation has not considered the arrangements needed for the effective implementation of plan(s).</t>
  </si>
  <si>
    <t>What has the organisation done to ensure that appropriate arrangements are made available for the efficient and cost effective implementation of the plan(s)?
(Note this is about resources and enabling support)</t>
  </si>
  <si>
    <t>Asset management plan(s)</t>
  </si>
  <si>
    <t>The organisation's asset management plan(s).  Documented processes and procedures for the delivery of the asset management plan.</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</si>
  <si>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</si>
  <si>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</si>
  <si>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Our present capability for contract and job management, work scoping, including resource requirements (and cost estimating) will be improved to see us consistently achieve efficient and cost effective implementation.</t>
  </si>
  <si>
    <t>Asset management plan(s) consistently document responsibilities for the delivery actions and there is adequate detail to enable delivery of actions.  Designated responsibility and authority for achievement of asset plan actions is appropriate.</t>
  </si>
  <si>
    <t>Asset management plan(s) consistently document responsibilities for the delivery of actions but responsibility/authority levels are inappropriate/ inadequate, and/or there are misalignments within the organisation.</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</si>
  <si>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</si>
  <si>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The organisation has not documented responsibilities for delivery of asset plan actions.</t>
  </si>
  <si>
    <t>How are designated responsibilities for delivery of asset plan actions documented?</t>
  </si>
  <si>
    <t xml:space="preserve">Asset management plan(s) </t>
  </si>
  <si>
    <t>The organisation's asset management plan(s).  Documentation defining roles and responsibilities of individuals and organisational departments.</t>
  </si>
  <si>
    <t>The management team with overall responsibility for the asset management system.  Operations, maintenance and engineering managers.  If appropriate, the performance management team.</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</si>
  <si>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</si>
  <si>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Processes documented within Promapp include roles and responsibilities. Internal position descriptions for our staff, and our contracts for outsourcing designate responsibilities for the delivery of our actions set out in our AMP.</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</si>
  <si>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</si>
  <si>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</si>
  <si>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some of those responsible for delivery of the plan(s).
                      OR 
Communicated to those responsible for delivery is either irregular or ad-hoc.</t>
  </si>
  <si>
    <t>The organisation does not have plan(s) or their distribution is limited to the authors.</t>
  </si>
  <si>
    <t>How has the organisation communicated its plan(s) to all relevant parties to a level of detail appropriate to the receiver's role in their delivery?</t>
  </si>
  <si>
    <t>Distribution lists for plan(s).  Documents derived from plan(s) which detail the receivers role in plan delivery.  Evidence of communication.</t>
  </si>
  <si>
    <t>The management team with overall responsibility for the asset management system.  Delivery functions and suppliers.</t>
  </si>
  <si>
    <t>Plans will be ineffective unless they are communicated to all those, including contracted suppliers and those who undertake enabling function(s).  The plan(s) need to be communicated in a way that is relevant to those who need to use them.</t>
  </si>
  <si>
    <t>A significant amount of communication is
undertaken digitally and in person during team meetings, one on one discussions and governance groups. - AMCL October 2019</t>
  </si>
  <si>
    <t>Asset management plan(s) are established, documented, implemented and maintained for asset systems and critical assets to achieve the asset management strategy and asset management objectives across all life cycle phases.</t>
  </si>
  <si>
    <t>The organisation is in the process of putting in place comprehensive, documented asset management plan(s) that cover all life cycle activities, clearly aligned to asset management objectives and the asset management strategy.</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</si>
  <si>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</si>
  <si>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does not have an identifiable asset management plan(s) covering asset systems and critical assets.</t>
  </si>
  <si>
    <t>How does the organisation establish and document its asset management plan(s) across the life cycle activities of its assets and asset systems?</t>
  </si>
  <si>
    <t>The organisation's asset management plan(s).</t>
  </si>
  <si>
    <t>The management team with overall responsibility for the asset management system.  Operations, maintenance and engineering managers.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</si>
  <si>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</si>
  <si>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Aurora has developed a structure and hierarchy of the asset class strategies but have not completed documenting the lifecycle plans in its fleet strategies.</t>
  </si>
  <si>
    <t>The asset management strategy takes account of the lifecycle of all of its assets, asset types and asset systems.</t>
  </si>
  <si>
    <t>The long-term asset management strategy takes account of the lifecycle of some, but not all, of its assets, asset types and asset systems.</t>
  </si>
  <si>
    <t>The need is understood, and the organisation is drafting its asset management strategy to address the lifecycle of its assets, asset types and asset systems.</t>
  </si>
  <si>
    <t>The organisation has not considered the need to ensure that its asset management strategy is produced with due regard to the lifecycle of the assets, asset types or asset systems that it manages.
                      OR
The organisation does not have an asset management strategy.</t>
  </si>
  <si>
    <t>In what way does the organisation's asset management strategy take account of the lifecycle of the assets, asset types and asset systems over which the organisation has stewardship?</t>
  </si>
  <si>
    <t>Asset management strategy</t>
  </si>
  <si>
    <t>The organisation's documented asset management strategy and supporting working documents.</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</si>
  <si>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</si>
  <si>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</si>
  <si>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Aurrora has identified the various asset classes it owns, operates and maintains and each class has been assigned to an Asset Specialist manage to the lifecycle of thise assets. The full lifecycle of each asset class is not yet defined and documented.</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</si>
  <si>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</si>
  <si>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Some of the linkages between the long-term asset management strategy and other organisational policies, strategies and stakeholder requirements are defined but the work is fairly well advanced but still incomplete.</t>
  </si>
  <si>
    <t>The need to align the asset management strategy with other organisational policies and strategies as well as stakeholder requirements is understood and work has started to identify the linkages or to incorporate them in the drafting of asset management strategy.</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</si>
  <si>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</si>
  <si>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What has the organisation done to ensure that its asset management strategy is consistent with other appropriate organisational policies and strategies, and the needs of stakeholders?</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</si>
  <si>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</si>
  <si>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Top management.  The organisation's strategic planning team.  The management team that has overall responsibility for asset management.</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</si>
  <si>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</si>
  <si>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There are some linkages between the asset management strategy and other appropriate organisational policies and strategies such as the Business KPIs but they are not yet fully and consistently aligned</t>
  </si>
  <si>
    <t>The asset management policy is authorised by top management, is widely and effectively communicated to all relevant employees and stakeholders, and used to make these persons aware of their asset related obligations.</t>
  </si>
  <si>
    <t>The organisation has an asset management policy, which has been authorised by top management, but it has had limited circulation.  It may be in use to influence development of strategy and planning but its effect is limited.</t>
  </si>
  <si>
    <t>The organisation has an asset management policy, but it has not been authorised by top management, or it is not influencing the management of the assets.</t>
  </si>
  <si>
    <t>The organisation does not have a documented asset management policy.</t>
  </si>
  <si>
    <t>To what extent has an asset management policy been documented, authorised and communicated?</t>
  </si>
  <si>
    <t>Asset management policy</t>
  </si>
  <si>
    <t>The organisation's asset management policy, its organisational strategic plan, documents indicating how the asset management policy was based upon the needs of the organisation and evidence of communication.</t>
  </si>
  <si>
    <t>Top management.  The management team that has overall responsibility for asset management.</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</si>
  <si>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</si>
  <si>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Asst Management Policy is authorised by Chair and CEO and published withing Controlled Document System</t>
  </si>
  <si>
    <t>This schedule requires information on the EDB’S self-assessment of the maturity of its asset management practices .</t>
  </si>
  <si>
    <t>SCHEDULE 13: REPORT ON ASSET MANAGEMENT MATURITY</t>
  </si>
  <si>
    <t>ISO 55001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</si>
</sst>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d\ mmmm\ yyyy"/>
    <numFmt numFmtId="170" formatCode="\(#,##0\);\(#,##0\);\-"/>
    <numFmt numFmtId="171" formatCode="_([$-1409]d\ mmmm\ yyyy;_(@"/>
    <numFmt numFmtId="172" formatCode="_(* @_)"/>
    <numFmt numFmtId="173" formatCode="[$-1409]d\ mmm\ yy;@"/>
    <numFmt numFmtId="174" formatCode="#,##0;\(#,##0\);\-"/>
    <numFmt numFmtId="175" formatCode="#,##0\ ;\(#,##0\);\-"/>
    <numFmt numFmtId="176" formatCode="#,##0.00\ ;\(#,##0.00\);\-"/>
    <numFmt numFmtId="177" formatCode="#,##0%\ ;\(#,##0%\);\-"/>
    <numFmt numFmtId="178" formatCode="#,##0.0%\ ;\(#,##0.0%\);\-"/>
    <numFmt numFmtId="179" formatCode="#,##0.0\ ;\(#,##0.0\);\-"/>
    <numFmt numFmtId="180" formatCode="#,##0.00%\ ;\(#,##0.00%\);\-"/>
  </numFmts>
  <fonts count="67"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b/>
      <sz val="18"/>
      <color indexed="8"/>
      <name val="Calibri"/>
      <family val="1"/>
    </font>
    <font>
      <b/>
      <sz val="16"/>
      <color indexed="8"/>
      <name val="Calibri"/>
      <family val="1"/>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i/>
      <sz val="12"/>
      <name val="Calibri"/>
      <family val="2"/>
      <scheme val="minor"/>
    </font>
    <font>
      <sz val="10"/>
      <color theme="1"/>
      <name val="Calibri"/>
      <family val="2"/>
      <scheme val="minor"/>
    </font>
    <font>
      <b/>
      <sz val="10"/>
      <color theme="1"/>
      <name val="Calibri"/>
      <family val="2"/>
      <scheme val="minor"/>
    </font>
    <font>
      <b/>
      <i/>
      <sz val="12"/>
      <color theme="1"/>
      <name val="Calibri"/>
      <family val="2"/>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b/>
      <i/>
      <sz val="12"/>
      <color theme="1"/>
      <name val="Calibri"/>
      <family val="2"/>
      <scheme val="major"/>
    </font>
    <font>
      <sz val="10"/>
      <color theme="1"/>
      <name val="Calibri"/>
      <family val="2"/>
    </font>
    <font>
      <b/>
      <sz val="10"/>
      <color theme="1"/>
      <name val="Calibri"/>
      <family val="2"/>
    </font>
    <font>
      <sz val="12"/>
      <color theme="1"/>
      <name val="Calibri"/>
      <family val="2"/>
      <scheme val="minor"/>
    </font>
    <font>
      <sz val="12"/>
      <color rgb="FF0070C0"/>
      <name val="Calibri"/>
      <family val="2"/>
      <scheme val="minor"/>
    </font>
    <font>
      <b/>
      <sz val="16"/>
      <color rgb="FF0070C0"/>
      <name val="Calibri"/>
      <family val="2"/>
      <scheme val="minor"/>
    </font>
    <font>
      <b/>
      <sz val="11"/>
      <name val="Calibri"/>
      <family val="2"/>
      <scheme val="minor"/>
    </font>
    <font>
      <sz val="1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1">
    <xf numFmtId="0" fontId="0" fillId="0" borderId="0">
      <alignment horizontal="right"/>
    </xf>
    <xf numFmtId="0" fontId="22" fillId="0" borderId="1">
      <alignment horizontal="center" vertical="center"/>
      <protection locked="0"/>
    </xf>
    <xf numFmtId="170" fontId="9" fillId="4" borderId="0" applyFont="0" applyBorder="0" applyAlignment="0" applyProtection="0"/>
    <xf numFmtId="0" fontId="9" fillId="4" borderId="0" applyFont="0" applyBorder="0" applyProtection="0">
      <alignment horizontal="right"/>
    </xf>
    <xf numFmtId="0" fontId="23" fillId="4" borderId="0" applyBorder="0"/>
    <xf numFmtId="0" fontId="22" fillId="5" borderId="1">
      <alignment horizontal="center"/>
    </xf>
    <xf numFmtId="0" fontId="24" fillId="0" borderId="1">
      <protection locked="0"/>
    </xf>
    <xf numFmtId="0" fontId="25" fillId="4" borderId="0" applyAlignment="0"/>
    <xf numFmtId="171" fontId="20" fillId="0" borderId="0" applyFont="0" applyFill="0" applyBorder="0" applyProtection="0">
      <protection locked="0"/>
    </xf>
    <xf numFmtId="173" fontId="20" fillId="0" borderId="0" applyFont="0" applyFill="0" applyBorder="0" applyAlignment="0" applyProtection="0">
      <alignment wrapText="1"/>
    </xf>
    <xf numFmtId="169" fontId="22" fillId="5" borderId="1">
      <alignment horizontal="center" vertical="center"/>
    </xf>
    <xf numFmtId="0" fontId="26" fillId="4" borderId="0" applyNumberFormat="0" applyBorder="0">
      <alignment horizontal="left"/>
    </xf>
    <xf numFmtId="0" fontId="27" fillId="5" borderId="3" applyBorder="0"/>
    <xf numFmtId="0" fontId="28" fillId="5" borderId="0" applyNumberFormat="0" applyBorder="0">
      <alignment horizontal="right"/>
    </xf>
    <xf numFmtId="0" fontId="12" fillId="5" borderId="0" applyFont="0" applyAlignment="0"/>
    <xf numFmtId="0" fontId="29" fillId="5" borderId="0" applyBorder="0">
      <alignment vertical="top" wrapText="1"/>
    </xf>
    <xf numFmtId="0" fontId="23" fillId="5" borderId="0" applyAlignment="0">
      <alignment horizontal="center"/>
    </xf>
    <xf numFmtId="0" fontId="30" fillId="0" borderId="0" applyNumberFormat="0" applyFill="0" applyAlignment="0" applyProtection="0"/>
    <xf numFmtId="0" fontId="31" fillId="4" borderId="0" applyBorder="0"/>
    <xf numFmtId="0" fontId="32" fillId="4" borderId="0" applyBorder="0"/>
    <xf numFmtId="0" fontId="33" fillId="4" borderId="0" applyBorder="0">
      <alignment horizontal="left"/>
    </xf>
    <xf numFmtId="0" fontId="33" fillId="4" borderId="0" applyBorder="0">
      <alignment horizontal="center" wrapText="1"/>
    </xf>
    <xf numFmtId="0" fontId="4" fillId="4" borderId="4" applyNumberFormat="0" applyFont="0" applyAlignment="0"/>
    <xf numFmtId="0" fontId="34" fillId="0" borderId="0" applyNumberFormat="0" applyFill="0" applyBorder="0" applyAlignment="0" applyProtection="0">
      <alignment vertical="top"/>
      <protection locked="0"/>
    </xf>
    <xf numFmtId="0" fontId="23" fillId="4" borderId="0" applyNumberFormat="0" applyBorder="0" applyProtection="0">
      <alignment horizontal="right"/>
    </xf>
    <xf numFmtId="0" fontId="23" fillId="4" borderId="8">
      <alignment horizontal="right"/>
    </xf>
    <xf numFmtId="0" fontId="33" fillId="4" borderId="1" applyAlignment="0">
      <alignment horizontal="center" vertical="center" wrapText="1"/>
    </xf>
    <xf numFmtId="0" fontId="25" fillId="4" borderId="1" applyAlignment="0">
      <alignment horizontal="center" vertical="top" wrapText="1"/>
    </xf>
    <xf numFmtId="0" fontId="25" fillId="4" borderId="1" applyAlignment="0" applyProtection="0">
      <alignment vertical="top" wrapText="1"/>
    </xf>
    <xf numFmtId="0" fontId="25" fillId="4" borderId="0" applyBorder="0">
      <alignment horizontal="left"/>
    </xf>
    <xf numFmtId="172" fontId="20" fillId="0" borderId="0" applyFont="0" applyFill="0" applyBorder="0">
      <alignment horizontal="left"/>
      <protection locked="0"/>
    </xf>
    <xf numFmtId="0" fontId="23" fillId="4" borderId="0" applyBorder="0">
      <alignment horizontal="center" wrapText="1"/>
    </xf>
    <xf numFmtId="168"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9" fontId="21" fillId="0" borderId="0" applyFont="0" applyFill="0" applyBorder="0" applyAlignment="0" applyProtection="0"/>
    <xf numFmtId="0" fontId="41" fillId="0" borderId="0" applyNumberFormat="0" applyFill="0" applyBorder="0" applyAlignment="0" applyProtection="0"/>
    <xf numFmtId="0" fontId="42" fillId="0" borderId="29" applyNumberFormat="0" applyFill="0" applyAlignment="0" applyProtection="0"/>
    <xf numFmtId="0" fontId="43" fillId="0" borderId="30" applyNumberFormat="0" applyFill="0" applyAlignment="0" applyProtection="0"/>
    <xf numFmtId="0" fontId="44" fillId="0" borderId="31" applyNumberFormat="0" applyFill="0" applyAlignment="0" applyProtection="0"/>
    <xf numFmtId="0" fontId="44" fillId="0" borderId="0" applyNumberFormat="0" applyFill="0" applyBorder="0" applyAlignment="0" applyProtection="0"/>
    <xf numFmtId="0" fontId="45" fillId="6" borderId="0" applyNumberFormat="0" applyBorder="0" applyAlignment="0" applyProtection="0"/>
    <xf numFmtId="0" fontId="46" fillId="7" borderId="0" applyNumberFormat="0" applyBorder="0" applyAlignment="0" applyProtection="0"/>
    <xf numFmtId="0" fontId="47" fillId="8" borderId="0" applyNumberFormat="0" applyBorder="0" applyAlignment="0" applyProtection="0"/>
    <xf numFmtId="0" fontId="48" fillId="9" borderId="32" applyNumberFormat="0" applyAlignment="0" applyProtection="0"/>
    <xf numFmtId="0" fontId="49" fillId="10" borderId="33" applyNumberFormat="0" applyAlignment="0" applyProtection="0"/>
    <xf numFmtId="0" fontId="50" fillId="10" borderId="32" applyNumberFormat="0" applyAlignment="0" applyProtection="0"/>
    <xf numFmtId="0" fontId="51" fillId="0" borderId="34" applyNumberFormat="0" applyFill="0" applyAlignment="0" applyProtection="0"/>
    <xf numFmtId="0" fontId="52" fillId="11" borderId="35" applyNumberFormat="0" applyAlignment="0" applyProtection="0"/>
    <xf numFmtId="0" fontId="53" fillId="0" borderId="0" applyNumberFormat="0" applyFill="0" applyBorder="0" applyAlignment="0" applyProtection="0"/>
    <xf numFmtId="0" fontId="21" fillId="12" borderId="36" applyNumberFormat="0" applyFont="0" applyAlignment="0" applyProtection="0"/>
    <xf numFmtId="0" fontId="54" fillId="0" borderId="0" applyNumberFormat="0" applyFill="0" applyBorder="0" applyAlignment="0" applyProtection="0"/>
    <xf numFmtId="0" fontId="55" fillId="0" borderId="37" applyNumberFormat="0" applyFill="0" applyAlignment="0" applyProtection="0"/>
    <xf numFmtId="0" fontId="5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6" fillId="24" borderId="0" applyNumberFormat="0" applyBorder="0" applyAlignment="0" applyProtection="0"/>
    <xf numFmtId="0" fontId="5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6" fillId="28" borderId="0" applyNumberFormat="0" applyBorder="0" applyAlignment="0" applyProtection="0"/>
    <xf numFmtId="0" fontId="5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6" fillId="32" borderId="0" applyNumberFormat="0" applyBorder="0" applyAlignment="0" applyProtection="0"/>
    <xf numFmtId="0" fontId="56"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6" fillId="36" borderId="0" applyNumberFormat="0" applyBorder="0" applyAlignment="0" applyProtection="0"/>
    <xf numFmtId="0" fontId="58" fillId="0" borderId="0" applyNumberFormat="0" applyFill="0" applyAlignment="0"/>
    <xf numFmtId="0" fontId="58" fillId="0" borderId="0" applyNumberFormat="0" applyFill="0" applyAlignment="0"/>
    <xf numFmtId="0" fontId="7" fillId="5" borderId="0" applyFont="0" applyAlignment="0"/>
  </cellStyleXfs>
  <cellXfs count="332">
    <xf numFmtId="0" fontId="0" fillId="0" borderId="0" xfId="0">
      <alignment horizontal="right"/>
    </xf>
    <xf numFmtId="0" fontId="0" fillId="0" borderId="0" xfId="0" applyFill="1">
      <alignment horizontal="right"/>
    </xf>
    <xf numFmtId="0" fontId="3" fillId="0" borderId="0" xfId="0" applyFont="1">
      <alignment horizontal="right"/>
    </xf>
    <xf numFmtId="0" fontId="3" fillId="0" borderId="0" xfId="0" applyFont="1" applyAlignment="1"/>
    <xf numFmtId="0" fontId="0" fillId="0" borderId="0" xfId="0">
      <alignment horizontal="right"/>
    </xf>
    <xf numFmtId="0" fontId="0" fillId="0" borderId="0" xfId="0" applyAlignment="1"/>
    <xf numFmtId="0" fontId="0" fillId="0" borderId="0" xfId="0" applyAlignment="1">
      <alignment wrapText="1"/>
    </xf>
    <xf numFmtId="0" fontId="0" fillId="0" borderId="0" xfId="0">
      <alignment horizontal="right"/>
    </xf>
    <xf numFmtId="0" fontId="0" fillId="0" borderId="0" xfId="0" applyBorder="1">
      <alignment horizontal="right"/>
    </xf>
    <xf numFmtId="0" fontId="0" fillId="0" borderId="0" xfId="0" applyBorder="1">
      <alignment horizontal="right"/>
    </xf>
    <xf numFmtId="0" fontId="0" fillId="0" borderId="0" xfId="0">
      <alignment horizontal="right"/>
    </xf>
    <xf numFmtId="0" fontId="0" fillId="0" borderId="0" xfId="0">
      <alignment horizontal="right"/>
    </xf>
    <xf numFmtId="0" fontId="0" fillId="0" borderId="0" xfId="0" applyAlignment="1"/>
    <xf numFmtId="0" fontId="0" fillId="0" borderId="0" xfId="0" applyAlignment="1">
      <alignment vertical="center"/>
    </xf>
    <xf numFmtId="0" fontId="19" fillId="0" borderId="0" xfId="0" applyFont="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pplyAlignment="1"/>
    <xf numFmtId="0" fontId="0" fillId="0" borderId="0" xfId="0" applyAlignment="1"/>
    <xf numFmtId="0" fontId="25" fillId="4" borderId="8" xfId="7" applyBorder="1"/>
    <xf numFmtId="0" fontId="25" fillId="4" borderId="8" xfId="7" applyBorder="1" applyAlignment="1"/>
    <xf numFmtId="0" fontId="23" fillId="4" borderId="19" xfId="25" applyBorder="1">
      <alignment horizontal="right"/>
    </xf>
    <xf numFmtId="0" fontId="25" fillId="4" borderId="5" xfId="7" applyBorder="1"/>
    <xf numFmtId="0" fontId="25" fillId="4" borderId="16" xfId="7" applyBorder="1"/>
    <xf numFmtId="0" fontId="6" fillId="5" borderId="8" xfId="14" applyFont="1" applyBorder="1"/>
    <xf numFmtId="0" fontId="25" fillId="4" borderId="0" xfId="7" applyBorder="1" applyAlignment="1">
      <alignment horizontal="left" indent="2"/>
    </xf>
    <xf numFmtId="0" fontId="25" fillId="4" borderId="0" xfId="7" applyBorder="1" applyAlignment="1">
      <alignment horizontal="center" wrapText="1"/>
    </xf>
    <xf numFmtId="0" fontId="11" fillId="5" borderId="0" xfId="14" applyFont="1" applyBorder="1" applyAlignment="1"/>
    <xf numFmtId="0" fontId="25"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3" fillId="4" borderId="0" xfId="31" applyBorder="1">
      <alignment horizontal="center" wrapText="1"/>
    </xf>
    <xf numFmtId="0" fontId="10" fillId="5" borderId="0" xfId="14" applyFont="1" applyBorder="1" applyAlignment="1">
      <alignment horizontal="left" indent="2"/>
    </xf>
    <xf numFmtId="0" fontId="25" fillId="4" borderId="0" xfId="7" applyBorder="1" applyAlignment="1">
      <alignment horizontal="left" indent="3"/>
    </xf>
    <xf numFmtId="0" fontId="23" fillId="4" borderId="8" xfId="31" applyBorder="1">
      <alignment horizontal="center" wrapText="1"/>
    </xf>
    <xf numFmtId="0" fontId="23" fillId="5" borderId="3" xfId="16" applyBorder="1" applyAlignment="1">
      <alignment horizontal="left"/>
    </xf>
    <xf numFmtId="0" fontId="29" fillId="5" borderId="13" xfId="15" applyBorder="1">
      <alignment vertical="top" wrapText="1"/>
    </xf>
    <xf numFmtId="0" fontId="6" fillId="5" borderId="0" xfId="14" applyFont="1" applyBorder="1" applyAlignment="1"/>
    <xf numFmtId="0" fontId="23" fillId="4" borderId="7" xfId="25" applyBorder="1">
      <alignment horizontal="right"/>
    </xf>
    <xf numFmtId="0" fontId="28" fillId="5" borderId="0" xfId="13" applyBorder="1">
      <alignment horizontal="right"/>
    </xf>
    <xf numFmtId="0" fontId="29" fillId="5" borderId="8" xfId="15" applyBorder="1" applyAlignment="1">
      <alignment vertical="top" wrapText="1"/>
    </xf>
    <xf numFmtId="0" fontId="23" fillId="4" borderId="0" xfId="25" applyBorder="1">
      <alignment horizontal="right"/>
    </xf>
    <xf numFmtId="0" fontId="23" fillId="4" borderId="7" xfId="25" applyBorder="1" applyAlignment="1">
      <alignment horizontal="right" vertical="center"/>
    </xf>
    <xf numFmtId="171" fontId="18" fillId="2" borderId="2" xfId="8" applyFont="1" applyFill="1" applyBorder="1">
      <protection locked="0"/>
    </xf>
    <xf numFmtId="172" fontId="18" fillId="2" borderId="2" xfId="30" applyFont="1" applyFill="1" applyBorder="1" applyAlignment="1">
      <alignment horizontal="left" wrapText="1"/>
      <protection locked="0"/>
    </xf>
    <xf numFmtId="0" fontId="6" fillId="5" borderId="0" xfId="14" applyFont="1" applyBorder="1"/>
    <xf numFmtId="0" fontId="23" fillId="5" borderId="0" xfId="16" applyBorder="1" applyAlignment="1"/>
    <xf numFmtId="173" fontId="35" fillId="3" borderId="0" xfId="9" applyFont="1" applyFill="1" applyBorder="1" applyAlignment="1">
      <alignment horizontal="center" wrapText="1"/>
    </xf>
    <xf numFmtId="0" fontId="0" fillId="0" borderId="0" xfId="0">
      <alignment horizontal="right"/>
    </xf>
    <xf numFmtId="0" fontId="6" fillId="5" borderId="0" xfId="14" applyFont="1" applyBorder="1"/>
    <xf numFmtId="0" fontId="27" fillId="5" borderId="0" xfId="12" applyBorder="1"/>
    <xf numFmtId="0" fontId="23" fillId="4" borderId="5" xfId="25" applyBorder="1">
      <alignment horizontal="right"/>
    </xf>
    <xf numFmtId="0" fontId="23" fillId="4" borderId="0" xfId="25" applyBorder="1" applyAlignment="1">
      <alignment horizontal="right" vertical="center"/>
    </xf>
    <xf numFmtId="0" fontId="23" fillId="5" borderId="0" xfId="16" applyBorder="1" applyAlignment="1"/>
    <xf numFmtId="0" fontId="0" fillId="0" borderId="0" xfId="0" applyBorder="1">
      <alignment horizontal="right"/>
    </xf>
    <xf numFmtId="0" fontId="23" fillId="4" borderId="7" xfId="25" applyBorder="1">
      <alignment horizontal="right"/>
    </xf>
    <xf numFmtId="0" fontId="33" fillId="4" borderId="0" xfId="7" applyFont="1" applyBorder="1" applyAlignment="1">
      <alignment horizontal="left"/>
    </xf>
    <xf numFmtId="0" fontId="33" fillId="4" borderId="0" xfId="29" applyFont="1" applyBorder="1">
      <alignment horizontal="left"/>
    </xf>
    <xf numFmtId="0" fontId="0" fillId="0" borderId="0" xfId="0">
      <alignment horizontal="right"/>
    </xf>
    <xf numFmtId="0" fontId="33" fillId="4" borderId="0" xfId="7" applyFont="1" applyBorder="1" applyAlignment="1">
      <alignment horizontal="right"/>
    </xf>
    <xf numFmtId="0" fontId="0" fillId="0" borderId="0" xfId="0">
      <alignment horizontal="right"/>
    </xf>
    <xf numFmtId="0" fontId="22" fillId="5" borderId="1" xfId="5" applyBorder="1">
      <alignment horizontal="center"/>
    </xf>
    <xf numFmtId="169" fontId="22" fillId="5" borderId="1" xfId="10" applyBorder="1">
      <alignment horizontal="center" vertical="center"/>
    </xf>
    <xf numFmtId="0" fontId="0" fillId="0" borderId="0" xfId="0">
      <alignment horizontal="right"/>
    </xf>
    <xf numFmtId="0" fontId="25" fillId="4" borderId="0" xfId="7" applyBorder="1"/>
    <xf numFmtId="0" fontId="6" fillId="5" borderId="0" xfId="14" applyFont="1" applyBorder="1"/>
    <xf numFmtId="0" fontId="27" fillId="5" borderId="0" xfId="12" applyBorder="1"/>
    <xf numFmtId="0" fontId="25" fillId="4" borderId="0" xfId="7" applyBorder="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lignment horizontal="right"/>
    </xf>
    <xf numFmtId="0" fontId="25" fillId="4" borderId="0" xfId="7" applyBorder="1"/>
    <xf numFmtId="0" fontId="6" fillId="5" borderId="0" xfId="14" applyFont="1" applyBorder="1"/>
    <xf numFmtId="0" fontId="27" fillId="5" borderId="3" xfId="12" applyBorder="1"/>
    <xf numFmtId="0" fontId="25" fillId="4" borderId="0" xfId="7" applyBorder="1" applyAlignment="1"/>
    <xf numFmtId="0" fontId="25" fillId="4" borderId="0" xfId="29" applyBorder="1">
      <alignment horizontal="left"/>
    </xf>
    <xf numFmtId="0" fontId="0" fillId="0" borderId="0" xfId="0">
      <alignment horizontal="right"/>
    </xf>
    <xf numFmtId="0" fontId="6" fillId="5" borderId="0" xfId="14" applyFont="1" applyBorder="1"/>
    <xf numFmtId="0" fontId="0" fillId="0" borderId="0" xfId="0">
      <alignment horizontal="right"/>
    </xf>
    <xf numFmtId="0" fontId="27" fillId="5" borderId="3" xfId="12" applyBorder="1"/>
    <xf numFmtId="0" fontId="27" fillId="5" borderId="0" xfId="12" applyBorder="1"/>
    <xf numFmtId="0" fontId="27" fillId="5" borderId="3" xfId="12" applyBorder="1" applyAlignment="1">
      <alignment horizontal="left" indent="1"/>
    </xf>
    <xf numFmtId="0" fontId="6" fillId="5" borderId="0" xfId="14" applyFont="1" applyBorder="1"/>
    <xf numFmtId="0" fontId="23" fillId="4" borderId="0" xfId="11" applyFont="1" applyBorder="1">
      <alignment horizontal="left"/>
    </xf>
    <xf numFmtId="0" fontId="36" fillId="4" borderId="0" xfId="7" applyFont="1" applyBorder="1"/>
    <xf numFmtId="0" fontId="36" fillId="4" borderId="0" xfId="7" applyFont="1" applyBorder="1" applyAlignment="1"/>
    <xf numFmtId="0" fontId="31" fillId="4" borderId="0" xfId="18" applyFont="1" applyBorder="1" applyAlignment="1">
      <alignment horizontal="left" indent="1"/>
    </xf>
    <xf numFmtId="0" fontId="36" fillId="4" borderId="0" xfId="7" applyFont="1" applyBorder="1" applyAlignment="1">
      <alignment vertical="center"/>
    </xf>
    <xf numFmtId="0" fontId="32" fillId="4" borderId="0" xfId="18" applyFont="1" applyBorder="1" applyAlignment="1">
      <alignment horizontal="left" indent="1"/>
    </xf>
    <xf numFmtId="0" fontId="37" fillId="4" borderId="0" xfId="25" applyFont="1" applyBorder="1">
      <alignment horizontal="right"/>
    </xf>
    <xf numFmtId="0" fontId="37" fillId="4" borderId="0" xfId="25" applyFont="1" applyBorder="1" applyAlignment="1">
      <alignment horizontal="right" vertical="center"/>
    </xf>
    <xf numFmtId="0" fontId="32" fillId="4" borderId="0" xfId="19" applyFont="1" applyBorder="1"/>
    <xf numFmtId="0" fontId="33" fillId="4" borderId="0" xfId="19" applyFont="1" applyBorder="1"/>
    <xf numFmtId="0" fontId="33" fillId="4" borderId="0" xfId="20" applyFont="1" applyBorder="1">
      <alignment horizontal="left"/>
    </xf>
    <xf numFmtId="0" fontId="25" fillId="4" borderId="0" xfId="7" applyFont="1" applyBorder="1" applyAlignment="1"/>
    <xf numFmtId="0" fontId="25" fillId="4" borderId="0" xfId="29" applyFont="1" applyBorder="1">
      <alignment horizontal="left"/>
    </xf>
    <xf numFmtId="0" fontId="25" fillId="4" borderId="0" xfId="7" applyFont="1" applyBorder="1" applyAlignment="1">
      <alignment horizontal="center"/>
    </xf>
    <xf numFmtId="0" fontId="23" fillId="4" borderId="0" xfId="24" applyFont="1" applyBorder="1">
      <alignment horizontal="right"/>
    </xf>
    <xf numFmtId="0" fontId="25" fillId="4" borderId="0" xfId="7" applyFont="1" applyBorder="1"/>
    <xf numFmtId="0" fontId="25" fillId="4" borderId="0" xfId="7" applyFont="1" applyBorder="1" applyAlignment="1">
      <alignment horizontal="left"/>
    </xf>
    <xf numFmtId="0" fontId="25" fillId="4" borderId="0" xfId="7" applyFont="1" applyBorder="1" applyAlignment="1">
      <alignment wrapText="1"/>
    </xf>
    <xf numFmtId="0" fontId="25" fillId="4" borderId="0" xfId="7" applyFont="1" applyBorder="1" applyAlignment="1">
      <alignment horizontal="left" indent="1"/>
    </xf>
    <xf numFmtId="0" fontId="25" fillId="4" borderId="5" xfId="7" applyFont="1" applyBorder="1"/>
    <xf numFmtId="0" fontId="29" fillId="5" borderId="8" xfId="15" applyFont="1" applyBorder="1" applyAlignment="1">
      <alignment vertical="top" wrapText="1"/>
    </xf>
    <xf numFmtId="0" fontId="0" fillId="0" borderId="0" xfId="0" applyFont="1">
      <alignment horizontal="right"/>
    </xf>
    <xf numFmtId="0" fontId="25" fillId="4" borderId="0" xfId="7" quotePrefix="1" applyFont="1" applyBorder="1"/>
    <xf numFmtId="0" fontId="23" fillId="4" borderId="0" xfId="4" applyFont="1" applyBorder="1"/>
    <xf numFmtId="0" fontId="33" fillId="4" borderId="0" xfId="21" applyFont="1" applyBorder="1">
      <alignment horizontal="center" wrapText="1"/>
    </xf>
    <xf numFmtId="0" fontId="25" fillId="4" borderId="0" xfId="7" applyFont="1" applyBorder="1" applyAlignment="1">
      <alignment vertical="top" wrapText="1"/>
    </xf>
    <xf numFmtId="0" fontId="0" fillId="0" borderId="0" xfId="0" applyFont="1" applyAlignment="1"/>
    <xf numFmtId="0" fontId="25" fillId="4" borderId="0" xfId="29" applyFont="1" applyBorder="1" applyAlignment="1"/>
    <xf numFmtId="174" fontId="25" fillId="4" borderId="0" xfId="7" applyNumberFormat="1" applyFont="1" applyBorder="1"/>
    <xf numFmtId="0" fontId="33" fillId="4" borderId="0" xfId="20" applyFont="1" applyBorder="1" applyAlignment="1"/>
    <xf numFmtId="174" fontId="25" fillId="4" borderId="0" xfId="7" applyNumberFormat="1" applyFont="1" applyBorder="1" applyAlignment="1"/>
    <xf numFmtId="0" fontId="23" fillId="4" borderId="0" xfId="25" applyFont="1" applyBorder="1">
      <alignment horizontal="right"/>
    </xf>
    <xf numFmtId="0" fontId="25" fillId="4" borderId="0" xfId="7" applyFont="1" applyBorder="1" applyAlignment="1">
      <alignment vertical="top"/>
    </xf>
    <xf numFmtId="0" fontId="33" fillId="4" borderId="0" xfId="18" applyFont="1" applyBorder="1" applyAlignment="1">
      <alignment horizontal="left" indent="1"/>
    </xf>
    <xf numFmtId="0" fontId="23" fillId="4" borderId="5" xfId="25" applyFont="1" applyBorder="1">
      <alignment horizontal="right"/>
    </xf>
    <xf numFmtId="0" fontId="23" fillId="4" borderId="0" xfId="31" applyFont="1" applyBorder="1">
      <alignment horizontal="center" wrapText="1"/>
    </xf>
    <xf numFmtId="173" fontId="39" fillId="3" borderId="0" xfId="9" applyFont="1" applyFill="1" applyBorder="1" applyAlignment="1">
      <alignment horizontal="center" wrapText="1"/>
    </xf>
    <xf numFmtId="0" fontId="33" fillId="4" borderId="0" xfId="21" applyFont="1" applyBorder="1" applyAlignment="1">
      <alignment horizontal="left"/>
    </xf>
    <xf numFmtId="0" fontId="33" fillId="4" borderId="0" xfId="21" applyFont="1" applyBorder="1" applyAlignment="1">
      <alignment horizontal="right"/>
    </xf>
    <xf numFmtId="0" fontId="4" fillId="4" borderId="0" xfId="22" applyFont="1" applyBorder="1" applyAlignment="1">
      <alignment horizontal="right"/>
    </xf>
    <xf numFmtId="0" fontId="25" fillId="4" borderId="0" xfId="29" applyFont="1" applyBorder="1" applyAlignment="1">
      <alignment horizontal="left"/>
    </xf>
    <xf numFmtId="0" fontId="33" fillId="4" borderId="0" xfId="21" applyFont="1" applyBorder="1" applyAlignment="1">
      <alignment horizontal="right" vertical="center"/>
    </xf>
    <xf numFmtId="0" fontId="33" fillId="4" borderId="0" xfId="21" quotePrefix="1" applyFont="1" applyBorder="1" applyAlignment="1">
      <alignment horizontal="left" vertical="center"/>
    </xf>
    <xf numFmtId="0" fontId="33" fillId="4" borderId="0" xfId="21" quotePrefix="1" applyFont="1" applyBorder="1" applyAlignment="1">
      <alignment horizontal="right"/>
    </xf>
    <xf numFmtId="173" fontId="33" fillId="4" borderId="0" xfId="9" applyFont="1" applyFill="1" applyBorder="1" applyAlignment="1">
      <alignment horizontal="center" wrapText="1"/>
    </xf>
    <xf numFmtId="0" fontId="33" fillId="4" borderId="0" xfId="21" applyFont="1" applyBorder="1" applyAlignment="1">
      <alignment horizontal="left" vertical="center"/>
    </xf>
    <xf numFmtId="0" fontId="33" fillId="4" borderId="0" xfId="21" applyFont="1" applyBorder="1" applyAlignment="1">
      <alignment horizontal="center" vertical="center" wrapText="1"/>
    </xf>
    <xf numFmtId="0" fontId="25" fillId="4" borderId="8" xfId="7" applyFont="1" applyBorder="1"/>
    <xf numFmtId="0" fontId="25" fillId="4" borderId="0" xfId="7" applyFont="1" applyBorder="1" applyAlignment="1">
      <alignment horizontal="left" wrapText="1" indent="1"/>
    </xf>
    <xf numFmtId="164" fontId="33" fillId="4" borderId="0" xfId="7" quotePrefix="1" applyNumberFormat="1" applyFont="1" applyBorder="1" applyAlignment="1">
      <alignment horizontal="left"/>
    </xf>
    <xf numFmtId="0" fontId="25" fillId="4" borderId="16" xfId="7" applyFont="1" applyBorder="1"/>
    <xf numFmtId="0" fontId="23" fillId="4" borderId="0" xfId="25" applyFont="1" applyBorder="1" applyAlignment="1">
      <alignment horizontal="right" vertical="center"/>
    </xf>
    <xf numFmtId="0" fontId="33" fillId="4" borderId="0" xfId="20" applyFont="1" applyBorder="1" applyAlignment="1">
      <alignment vertical="center"/>
    </xf>
    <xf numFmtId="0" fontId="33" fillId="4" borderId="0" xfId="20" applyFont="1" applyBorder="1" applyAlignment="1">
      <alignment horizontal="left" vertical="center"/>
    </xf>
    <xf numFmtId="0" fontId="25" fillId="4" borderId="0" xfId="7" applyFont="1" applyBorder="1" applyAlignment="1">
      <alignment horizontal="center"/>
    </xf>
    <xf numFmtId="0" fontId="33" fillId="4" borderId="0" xfId="21" applyFont="1" applyBorder="1" applyAlignment="1">
      <alignment horizontal="center" wrapText="1"/>
    </xf>
    <xf numFmtId="0" fontId="23" fillId="4" borderId="13" xfId="31" applyFont="1" applyBorder="1" applyAlignment="1">
      <alignment horizontal="center" wrapText="1"/>
    </xf>
    <xf numFmtId="0" fontId="23" fillId="4" borderId="0" xfId="4" applyFont="1" applyBorder="1" applyAlignment="1">
      <alignment horizontal="left"/>
    </xf>
    <xf numFmtId="0" fontId="29" fillId="5" borderId="0" xfId="15" applyFont="1" applyBorder="1" applyAlignment="1">
      <alignment vertical="top" wrapText="1"/>
    </xf>
    <xf numFmtId="0" fontId="0" fillId="0" borderId="0" xfId="0" applyFont="1" applyAlignment="1"/>
    <xf numFmtId="0" fontId="25" fillId="4" borderId="0" xfId="7" applyBorder="1"/>
    <xf numFmtId="0" fontId="6" fillId="5" borderId="0" xfId="14" applyFont="1" applyBorder="1"/>
    <xf numFmtId="0" fontId="27" fillId="5" borderId="3" xfId="12" applyBorder="1" applyAlignment="1">
      <alignment horizontal="left" indent="1"/>
    </xf>
    <xf numFmtId="0" fontId="25" fillId="4" borderId="0" xfId="7" applyBorder="1" applyAlignment="1"/>
    <xf numFmtId="0" fontId="25" fillId="4" borderId="0" xfId="29" applyFont="1" applyBorder="1">
      <alignment horizontal="left"/>
    </xf>
    <xf numFmtId="0" fontId="23" fillId="4" borderId="0" xfId="31" applyFont="1" applyBorder="1" applyAlignment="1">
      <alignment horizontal="center" wrapText="1"/>
    </xf>
    <xf numFmtId="0" fontId="33" fillId="4" borderId="0" xfId="19" applyFont="1" applyBorder="1"/>
    <xf numFmtId="0" fontId="33" fillId="4" borderId="0" xfId="21" applyFont="1" applyBorder="1" applyAlignment="1">
      <alignment horizontal="center" vertical="center" wrapText="1"/>
    </xf>
    <xf numFmtId="0" fontId="33" fillId="4" borderId="0" xfId="21" applyFont="1" applyBorder="1">
      <alignment horizontal="center" wrapText="1"/>
    </xf>
    <xf numFmtId="173" fontId="33" fillId="4" borderId="0" xfId="9" applyFont="1" applyFill="1" applyBorder="1" applyAlignment="1">
      <alignment horizontal="center" vertical="top" wrapText="1"/>
    </xf>
    <xf numFmtId="0" fontId="33" fillId="4" borderId="0" xfId="21" applyFont="1" applyBorder="1" applyAlignment="1">
      <alignment horizontal="center" wrapText="1"/>
    </xf>
    <xf numFmtId="0" fontId="24" fillId="0" borderId="1" xfId="6" applyNumberFormat="1">
      <protection locked="0"/>
    </xf>
    <xf numFmtId="0" fontId="23" fillId="4" borderId="0" xfId="31" applyFont="1" applyBorder="1" applyAlignment="1">
      <alignment horizontal="center" wrapText="1"/>
    </xf>
    <xf numFmtId="0" fontId="23" fillId="4" borderId="0" xfId="31" applyFont="1" applyBorder="1" applyAlignment="1">
      <alignment wrapText="1"/>
    </xf>
    <xf numFmtId="0" fontId="6" fillId="5" borderId="12" xfId="14" applyFont="1" applyBorder="1" applyAlignment="1"/>
    <xf numFmtId="0" fontId="6" fillId="5" borderId="3" xfId="14" applyFont="1" applyBorder="1" applyAlignment="1"/>
    <xf numFmtId="0" fontId="23" fillId="5" borderId="3" xfId="16" applyBorder="1" applyAlignment="1"/>
    <xf numFmtId="0" fontId="23" fillId="4" borderId="7" xfId="25" applyBorder="1" applyAlignment="1"/>
    <xf numFmtId="0" fontId="23" fillId="4" borderId="19" xfId="25" applyBorder="1" applyAlignment="1"/>
    <xf numFmtId="0" fontId="24" fillId="0" borderId="1" xfId="6">
      <protection locked="0"/>
    </xf>
    <xf numFmtId="0" fontId="25" fillId="4" borderId="0" xfId="29" applyFont="1" applyBorder="1" applyAlignment="1">
      <alignment horizontal="left" indent="2"/>
    </xf>
    <xf numFmtId="0" fontId="25" fillId="4" borderId="0" xfId="29" applyFont="1" applyBorder="1" applyAlignment="1">
      <alignment horizontal="right"/>
    </xf>
    <xf numFmtId="175" fontId="24" fillId="0" borderId="1" xfId="6" applyNumberFormat="1">
      <protection locked="0"/>
    </xf>
    <xf numFmtId="175" fontId="4" fillId="4" borderId="4" xfId="22" applyNumberFormat="1" applyFont="1" applyBorder="1" applyAlignment="1">
      <alignment horizontal="right"/>
    </xf>
    <xf numFmtId="175" fontId="4" fillId="4" borderId="20" xfId="22" applyNumberFormat="1" applyFont="1" applyBorder="1" applyAlignment="1">
      <alignment horizontal="right"/>
    </xf>
    <xf numFmtId="175" fontId="25" fillId="4" borderId="1" xfId="3" applyNumberFormat="1" applyFont="1" applyBorder="1" applyProtection="1">
      <alignment horizontal="right"/>
    </xf>
    <xf numFmtId="175" fontId="25" fillId="4" borderId="21" xfId="3" applyNumberFormat="1" applyFont="1" applyBorder="1" applyAlignment="1" applyProtection="1">
      <alignment horizontal="right"/>
    </xf>
    <xf numFmtId="175" fontId="25" fillId="4" borderId="22" xfId="3" applyNumberFormat="1" applyFont="1" applyBorder="1" applyAlignment="1" applyProtection="1">
      <alignment horizontal="right"/>
    </xf>
    <xf numFmtId="175" fontId="25" fillId="4" borderId="23" xfId="3" applyNumberFormat="1" applyFont="1" applyBorder="1" applyAlignment="1" applyProtection="1">
      <alignment horizontal="right"/>
    </xf>
    <xf numFmtId="175" fontId="4" fillId="4" borderId="4" xfId="22" applyNumberFormat="1" applyFont="1" applyAlignment="1">
      <alignment horizontal="right"/>
    </xf>
    <xf numFmtId="176" fontId="24" fillId="0" borderId="1" xfId="6" applyNumberFormat="1">
      <protection locked="0"/>
    </xf>
    <xf numFmtId="177" fontId="24" fillId="0" borderId="1" xfId="6" applyNumberFormat="1">
      <protection locked="0"/>
    </xf>
    <xf numFmtId="177" fontId="4" fillId="4" borderId="4" xfId="22" applyNumberFormat="1" applyFont="1" applyAlignment="1">
      <alignment horizontal="right"/>
    </xf>
    <xf numFmtId="178" fontId="4" fillId="4" borderId="4" xfId="22" applyNumberFormat="1" applyFont="1" applyAlignment="1">
      <alignment horizontal="right"/>
    </xf>
    <xf numFmtId="179" fontId="24" fillId="0" borderId="1" xfId="6" applyNumberFormat="1">
      <protection locked="0"/>
    </xf>
    <xf numFmtId="180" fontId="24" fillId="0" borderId="1" xfId="6" applyNumberFormat="1">
      <protection locked="0"/>
    </xf>
    <xf numFmtId="0" fontId="33" fillId="4" borderId="0" xfId="21" applyFont="1" applyBorder="1" applyAlignment="1">
      <alignment horizontal="center" wrapText="1"/>
    </xf>
    <xf numFmtId="0" fontId="24" fillId="0" borderId="1" xfId="6" applyAlignment="1">
      <alignment wrapText="1"/>
      <protection locked="0"/>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25" fillId="4" borderId="0" xfId="7" applyAlignment="1">
      <alignment horizontal="right"/>
    </xf>
    <xf numFmtId="0" fontId="25" fillId="4" borderId="0" xfId="7" applyAlignment="1">
      <alignment horizontal="right" vertical="top"/>
    </xf>
    <xf numFmtId="0" fontId="38" fillId="4" borderId="0" xfId="3" applyFont="1" applyBorder="1" applyProtection="1">
      <alignment horizontal="right"/>
    </xf>
    <xf numFmtId="0" fontId="25" fillId="4" borderId="0" xfId="7" applyAlignment="1">
      <alignment wrapText="1"/>
    </xf>
    <xf numFmtId="175" fontId="24" fillId="0" borderId="1" xfId="6" applyNumberFormat="1">
      <protection locked="0"/>
    </xf>
    <xf numFmtId="175" fontId="24" fillId="0" borderId="1" xfId="6" applyNumberFormat="1">
      <protection locked="0"/>
    </xf>
    <xf numFmtId="177" fontId="25" fillId="4" borderId="1" xfId="2" applyNumberFormat="1" applyFont="1" applyBorder="1" applyAlignment="1" applyProtection="1">
      <alignment horizontal="right"/>
      <protection locked="0"/>
    </xf>
    <xf numFmtId="0" fontId="25" fillId="4" borderId="0" xfId="29" applyFont="1" applyBorder="1">
      <alignment horizontal="left"/>
    </xf>
    <xf numFmtId="0" fontId="6" fillId="5" borderId="12" xfId="14" applyNumberFormat="1" applyFont="1" applyBorder="1"/>
    <xf numFmtId="0" fontId="25" fillId="4" borderId="0" xfId="29" applyFont="1" applyBorder="1">
      <alignment horizontal="left"/>
    </xf>
    <xf numFmtId="0" fontId="0" fillId="0" borderId="0" xfId="0">
      <alignment horizontal="right"/>
    </xf>
    <xf numFmtId="0" fontId="25" fillId="4" borderId="0" xfId="7" applyFont="1" applyFill="1" applyBorder="1"/>
    <xf numFmtId="0" fontId="33" fillId="4" borderId="0" xfId="21" applyFont="1" applyFill="1" applyBorder="1">
      <alignment horizontal="center" wrapText="1"/>
    </xf>
    <xf numFmtId="0" fontId="23" fillId="4" borderId="0" xfId="31" applyFont="1" applyFill="1" applyBorder="1">
      <alignment horizontal="center" wrapText="1"/>
    </xf>
    <xf numFmtId="0" fontId="25" fillId="4" borderId="0" xfId="7" applyFill="1" applyAlignment="1">
      <alignment horizontal="right"/>
    </xf>
    <xf numFmtId="0" fontId="33" fillId="4" borderId="0" xfId="21" applyFont="1" applyFill="1" applyBorder="1" applyAlignment="1">
      <alignment horizontal="left"/>
    </xf>
    <xf numFmtId="0" fontId="12" fillId="37" borderId="17" xfId="0" applyNumberFormat="1" applyFont="1" applyFill="1" applyBorder="1">
      <alignment horizontal="right"/>
    </xf>
    <xf numFmtId="0" fontId="12" fillId="37" borderId="9" xfId="0" applyFont="1" applyFill="1" applyBorder="1">
      <alignment horizontal="right"/>
    </xf>
    <xf numFmtId="0" fontId="30" fillId="37" borderId="0" xfId="17" applyFill="1" applyAlignment="1">
      <alignment horizontal="left"/>
    </xf>
    <xf numFmtId="0" fontId="12" fillId="37" borderId="11" xfId="0" applyFont="1" applyFill="1" applyBorder="1">
      <alignment horizontal="right"/>
    </xf>
    <xf numFmtId="0" fontId="0" fillId="37" borderId="0" xfId="0" applyFill="1" applyBorder="1" applyAlignment="1">
      <alignment vertical="top" wrapText="1"/>
    </xf>
    <xf numFmtId="0" fontId="40" fillId="37" borderId="0" xfId="17" applyFont="1" applyFill="1" applyAlignment="1">
      <alignment vertical="top" wrapText="1"/>
    </xf>
    <xf numFmtId="0" fontId="0" fillId="37" borderId="0" xfId="0" applyFill="1" applyBorder="1" applyAlignment="1">
      <alignment horizontal="left"/>
    </xf>
    <xf numFmtId="0" fontId="40" fillId="37" borderId="0" xfId="17" applyFont="1" applyFill="1" applyAlignment="1">
      <alignment horizontal="left"/>
    </xf>
    <xf numFmtId="0" fontId="7" fillId="37" borderId="3" xfId="0" applyFont="1" applyFill="1" applyBorder="1" applyAlignment="1"/>
    <xf numFmtId="0" fontId="7" fillId="37" borderId="0" xfId="0" applyFont="1" applyFill="1" applyBorder="1" applyAlignment="1">
      <alignment horizontal="left" vertical="top" wrapText="1"/>
    </xf>
    <xf numFmtId="0" fontId="7" fillId="37" borderId="8" xfId="0" applyFont="1" applyFill="1" applyBorder="1" applyAlignment="1"/>
    <xf numFmtId="0" fontId="59" fillId="37" borderId="0" xfId="78" applyFont="1" applyFill="1" applyBorder="1" applyAlignment="1">
      <alignment horizontal="left" vertical="top"/>
    </xf>
    <xf numFmtId="0" fontId="12" fillId="37" borderId="18" xfId="0" applyFont="1" applyFill="1" applyBorder="1" applyAlignment="1"/>
    <xf numFmtId="0" fontId="12" fillId="37" borderId="10" xfId="0" applyFont="1" applyFill="1" applyBorder="1" applyAlignment="1"/>
    <xf numFmtId="0" fontId="12" fillId="37" borderId="6" xfId="0" applyFont="1" applyFill="1" applyBorder="1" applyAlignment="1"/>
    <xf numFmtId="0" fontId="12" fillId="37" borderId="12" xfId="0" applyNumberFormat="1" applyFont="1" applyFill="1" applyBorder="1" applyAlignment="1"/>
    <xf numFmtId="0" fontId="12" fillId="37" borderId="13" xfId="0" applyFont="1" applyFill="1" applyBorder="1" applyAlignment="1"/>
    <xf numFmtId="0" fontId="12" fillId="37" borderId="13" xfId="0" applyFont="1" applyFill="1" applyBorder="1">
      <alignment horizontal="right"/>
    </xf>
    <xf numFmtId="0" fontId="12" fillId="37" borderId="14" xfId="0" applyFont="1" applyFill="1" applyBorder="1">
      <alignment horizontal="right"/>
    </xf>
    <xf numFmtId="0" fontId="12" fillId="37" borderId="3" xfId="0" applyFont="1" applyFill="1" applyBorder="1">
      <alignment horizontal="right"/>
    </xf>
    <xf numFmtId="0" fontId="15" fillId="37" borderId="0" xfId="0" applyFont="1" applyFill="1" applyBorder="1" applyAlignment="1"/>
    <xf numFmtId="0" fontId="12" fillId="37" borderId="0" xfId="0" applyFont="1" applyFill="1" applyBorder="1">
      <alignment horizontal="right"/>
    </xf>
    <xf numFmtId="0" fontId="12" fillId="37" borderId="8" xfId="0" applyFont="1" applyFill="1" applyBorder="1">
      <alignment horizontal="right"/>
    </xf>
    <xf numFmtId="0" fontId="57" fillId="37" borderId="0" xfId="0" applyFont="1" applyFill="1" applyBorder="1" applyAlignment="1">
      <alignment horizontal="left"/>
    </xf>
    <xf numFmtId="0" fontId="0" fillId="37" borderId="0" xfId="0" applyFill="1" applyBorder="1">
      <alignment horizontal="right"/>
    </xf>
    <xf numFmtId="0" fontId="8" fillId="37" borderId="0" xfId="0" applyFont="1" applyFill="1" applyBorder="1" applyAlignment="1">
      <alignment horizontal="left"/>
    </xf>
    <xf numFmtId="0" fontId="0" fillId="37" borderId="3" xfId="0" applyFill="1" applyBorder="1">
      <alignment horizontal="right"/>
    </xf>
    <xf numFmtId="0" fontId="39" fillId="37" borderId="0" xfId="0" applyFont="1" applyFill="1" applyBorder="1" applyAlignment="1">
      <alignment horizontal="left"/>
    </xf>
    <xf numFmtId="0" fontId="0" fillId="37" borderId="8" xfId="0" applyFill="1" applyBorder="1">
      <alignment horizontal="right"/>
    </xf>
    <xf numFmtId="49" fontId="0" fillId="37" borderId="0" xfId="0" applyNumberFormat="1" applyFill="1" applyBorder="1" applyAlignment="1">
      <alignment horizontal="left"/>
    </xf>
    <xf numFmtId="0" fontId="34"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NumberFormat="1" applyFill="1" applyBorder="1">
      <alignment horizontal="right"/>
    </xf>
    <xf numFmtId="0" fontId="0" fillId="37" borderId="13" xfId="0" applyFill="1" applyBorder="1">
      <alignment horizontal="right"/>
    </xf>
    <xf numFmtId="0" fontId="0" fillId="37" borderId="14" xfId="0" applyFill="1" applyBorder="1">
      <alignment horizontal="right"/>
    </xf>
    <xf numFmtId="0" fontId="16" fillId="37" borderId="3" xfId="0" applyFont="1" applyFill="1" applyBorder="1" applyAlignment="1">
      <alignment horizontal="centerContinuous"/>
    </xf>
    <xf numFmtId="0" fontId="12" fillId="37" borderId="0" xfId="0" applyFont="1" applyFill="1" applyBorder="1" applyAlignment="1">
      <alignment horizontal="centerContinuous"/>
    </xf>
    <xf numFmtId="0" fontId="12" fillId="37" borderId="8" xfId="0" applyFont="1" applyFill="1" applyBorder="1" applyAlignment="1">
      <alignment horizontal="centerContinuous"/>
    </xf>
    <xf numFmtId="0" fontId="17" fillId="37" borderId="3" xfId="0" applyFont="1" applyFill="1" applyBorder="1" applyAlignment="1">
      <alignment horizontal="centerContinuous"/>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Border="1" applyAlignment="1">
      <alignment horizontal="centerContinuous"/>
    </xf>
    <xf numFmtId="0" fontId="12" fillId="37" borderId="15" xfId="0" applyFont="1" applyFill="1" applyBorder="1">
      <alignment horizontal="right"/>
    </xf>
    <xf numFmtId="0" fontId="12" fillId="37" borderId="5" xfId="0" applyFont="1" applyFill="1" applyBorder="1">
      <alignment horizontal="right"/>
    </xf>
    <xf numFmtId="0" fontId="12" fillId="37" borderId="16" xfId="0" applyFont="1" applyFill="1" applyBorder="1">
      <alignment horizontal="right"/>
    </xf>
    <xf numFmtId="0" fontId="14" fillId="37" borderId="0" xfId="0" applyFont="1" applyFill="1" applyBorder="1" applyAlignment="1">
      <alignment horizontal="left" vertical="top" indent="1"/>
    </xf>
    <xf numFmtId="0" fontId="12" fillId="37" borderId="8" xfId="0" applyFont="1" applyFill="1" applyBorder="1" applyAlignment="1"/>
    <xf numFmtId="0" fontId="7" fillId="37" borderId="0" xfId="0" applyFont="1" applyFill="1" applyBorder="1">
      <alignment horizontal="right"/>
    </xf>
    <xf numFmtId="0" fontId="29" fillId="37" borderId="0" xfId="0" applyFont="1" applyFill="1" applyAlignment="1">
      <alignment horizontal="left" vertical="top" wrapText="1"/>
    </xf>
    <xf numFmtId="0" fontId="0" fillId="0" borderId="0" xfId="0">
      <alignment horizontal="right"/>
    </xf>
    <xf numFmtId="0" fontId="33" fillId="4" borderId="0" xfId="21" applyFont="1" applyBorder="1" applyAlignment="1">
      <alignment horizontal="center" vertical="center" wrapText="1"/>
    </xf>
    <xf numFmtId="0" fontId="33" fillId="4" borderId="0" xfId="21" applyFont="1" applyBorder="1">
      <alignment horizontal="center" wrapText="1"/>
    </xf>
    <xf numFmtId="0" fontId="60" fillId="37" borderId="0" xfId="0" applyFont="1" applyFill="1" applyBorder="1" applyAlignment="1">
      <alignment horizontal="centerContinuous"/>
    </xf>
    <xf numFmtId="0" fontId="61" fillId="37" borderId="3" xfId="0" applyFont="1" applyFill="1" applyBorder="1" applyAlignment="1">
      <alignment horizontal="centerContinuous"/>
    </xf>
    <xf numFmtId="0" fontId="0" fillId="37" borderId="0" xfId="0" applyFont="1" applyFill="1" applyBorder="1" applyAlignment="1">
      <alignment vertical="top" wrapText="1"/>
    </xf>
    <xf numFmtId="0" fontId="39" fillId="4" borderId="0" xfId="21" applyFont="1" applyFill="1" applyBorder="1" applyAlignment="1">
      <alignment horizontal="center" vertical="center" wrapText="1"/>
    </xf>
    <xf numFmtId="0" fontId="25" fillId="4" borderId="0" xfId="29" applyFont="1" applyBorder="1">
      <alignment horizontal="left"/>
    </xf>
    <xf numFmtId="0" fontId="0" fillId="0" borderId="0" xfId="0">
      <alignment horizontal="right"/>
    </xf>
    <xf numFmtId="0" fontId="0" fillId="0" borderId="0" xfId="0">
      <alignment horizontal="right"/>
    </xf>
    <xf numFmtId="0" fontId="0" fillId="0" borderId="0" xfId="0">
      <alignment horizontal="right"/>
    </xf>
    <xf numFmtId="0" fontId="24" fillId="0" borderId="1" xfId="6" applyAlignment="1" applyProtection="1">
      <alignment wrapText="1"/>
      <protection locked="0"/>
    </xf>
    <xf numFmtId="175" fontId="24" fillId="0" borderId="1" xfId="6" applyNumberFormat="1" applyProtection="1">
      <protection locked="0"/>
    </xf>
    <xf numFmtId="0" fontId="0" fillId="0" borderId="0" xfId="0">
      <alignment horizontal="right"/>
    </xf>
    <xf numFmtId="180" fontId="24" fillId="37" borderId="1" xfId="6" applyNumberFormat="1" applyFill="1">
      <protection locked="0"/>
    </xf>
    <xf numFmtId="0" fontId="8" fillId="37" borderId="24" xfId="0" applyFont="1" applyFill="1" applyBorder="1">
      <alignment horizontal="right"/>
    </xf>
    <xf numFmtId="0" fontId="8" fillId="37" borderId="25" xfId="0" applyFont="1" applyFill="1" applyBorder="1">
      <alignment horizontal="right"/>
    </xf>
    <xf numFmtId="0" fontId="22" fillId="5" borderId="1" xfId="5">
      <alignment horizontal="center"/>
    </xf>
    <xf numFmtId="169" fontId="22" fillId="5" borderId="21" xfId="10" applyBorder="1" applyAlignment="1">
      <alignment horizontal="center" vertical="center"/>
    </xf>
    <xf numFmtId="169" fontId="22" fillId="5" borderId="26" xfId="10" applyBorder="1" applyAlignment="1">
      <alignment horizontal="center" vertical="center"/>
    </xf>
    <xf numFmtId="169" fontId="22" fillId="5" borderId="27" xfId="10" applyBorder="1" applyAlignment="1">
      <alignment horizontal="center" vertical="center"/>
    </xf>
    <xf numFmtId="0" fontId="25" fillId="4" borderId="0" xfId="29" applyFont="1" applyBorder="1">
      <alignment horizontal="left"/>
    </xf>
    <xf numFmtId="0" fontId="23" fillId="4" borderId="28" xfId="31" applyFont="1" applyBorder="1" applyAlignment="1">
      <alignment horizontal="center" wrapText="1"/>
    </xf>
    <xf numFmtId="0" fontId="0" fillId="0" borderId="0" xfId="0">
      <alignment horizontal="right"/>
    </xf>
    <xf numFmtId="0" fontId="29" fillId="5" borderId="3" xfId="15" applyFont="1" applyBorder="1" applyAlignment="1">
      <alignment horizontal="left" vertical="top" wrapText="1" indent="1"/>
    </xf>
    <xf numFmtId="0" fontId="29" fillId="5" borderId="0" xfId="15" applyFont="1" applyBorder="1" applyAlignment="1">
      <alignment horizontal="left" vertical="top" wrapText="1" indent="1"/>
    </xf>
    <xf numFmtId="0" fontId="33" fillId="4" borderId="0" xfId="19" applyFont="1" applyBorder="1"/>
    <xf numFmtId="0" fontId="22" fillId="5" borderId="1" xfId="5" applyBorder="1">
      <alignment horizontal="center"/>
    </xf>
    <xf numFmtId="169" fontId="22" fillId="5" borderId="1" xfId="10" applyBorder="1">
      <alignment horizontal="center" vertical="center"/>
    </xf>
    <xf numFmtId="0" fontId="25" fillId="4" borderId="0" xfId="7" applyFont="1" applyBorder="1" applyAlignment="1">
      <alignment wrapText="1"/>
    </xf>
    <xf numFmtId="0" fontId="33" fillId="4" borderId="0" xfId="21" applyFont="1" applyBorder="1" applyAlignment="1">
      <alignment horizontal="center" wrapText="1"/>
    </xf>
    <xf numFmtId="0" fontId="33" fillId="4" borderId="0" xfId="21" applyFont="1" applyBorder="1" applyAlignment="1">
      <alignment horizontal="center" vertical="center" wrapText="1"/>
    </xf>
    <xf numFmtId="0" fontId="33" fillId="4" borderId="10" xfId="21" applyFont="1" applyBorder="1" applyAlignment="1">
      <alignment horizontal="center" vertical="center" wrapText="1"/>
    </xf>
    <xf numFmtId="0" fontId="33" fillId="4" borderId="0" xfId="21" applyFont="1" applyBorder="1">
      <alignment horizontal="center" wrapText="1"/>
    </xf>
    <xf numFmtId="0" fontId="22" fillId="0" borderId="1" xfId="1">
      <alignment horizontal="center" vertical="center"/>
      <protection locked="0"/>
    </xf>
    <xf numFmtId="0" fontId="29" fillId="5" borderId="3" xfId="15" applyBorder="1" applyAlignment="1">
      <alignment horizontal="left" vertical="top" wrapText="1" indent="1"/>
    </xf>
    <xf numFmtId="0" fontId="29" fillId="5" borderId="0" xfId="15" applyBorder="1" applyAlignment="1">
      <alignment horizontal="left" vertical="top" wrapText="1" indent="1"/>
    </xf>
    <xf numFmtId="0" fontId="25" fillId="4" borderId="26" xfId="7" applyBorder="1" applyAlignment="1">
      <alignment horizontal="left" vertical="top" wrapText="1"/>
    </xf>
    <xf numFmtId="0" fontId="25" fillId="4" borderId="15" xfId="7" applyBorder="1"/>
    <xf numFmtId="0" fontId="25" fillId="0" borderId="0" xfId="7" applyFill="1"/>
    <xf numFmtId="0" fontId="25" fillId="4" borderId="5" xfId="7" applyBorder="1" applyAlignment="1">
      <alignment horizontal="left" vertical="top" wrapText="1"/>
    </xf>
    <xf numFmtId="0" fontId="62" fillId="0" borderId="0" xfId="0" applyFont="1">
      <alignment horizontal="right"/>
    </xf>
    <xf numFmtId="0" fontId="36" fillId="4" borderId="8" xfId="7" applyFont="1" applyBorder="1"/>
    <xf numFmtId="0" fontId="36" fillId="4" borderId="1" xfId="28" applyFont="1" applyAlignment="1">
      <alignment vertical="top" wrapText="1"/>
    </xf>
    <xf numFmtId="0" fontId="36" fillId="4" borderId="21" xfId="28" applyFont="1" applyBorder="1" applyAlignment="1">
      <alignment horizontal="left" vertical="top" wrapText="1"/>
    </xf>
    <xf numFmtId="0" fontId="36" fillId="4" borderId="1" xfId="27" applyFont="1" applyAlignment="1">
      <alignment horizontal="center" vertical="top" wrapText="1"/>
    </xf>
    <xf numFmtId="0" fontId="36" fillId="0" borderId="0" xfId="7" applyFont="1" applyFill="1"/>
    <xf numFmtId="0" fontId="63" fillId="0" borderId="1" xfId="6" applyFont="1" applyAlignment="1">
      <alignment vertical="top"/>
      <protection locked="0"/>
    </xf>
    <xf numFmtId="0" fontId="63" fillId="0" borderId="1" xfId="6" applyFont="1" applyAlignment="1">
      <alignment vertical="top" wrapText="1"/>
      <protection locked="0"/>
    </xf>
    <xf numFmtId="0" fontId="64" fillId="0" borderId="1" xfId="6" applyFont="1" applyAlignment="1">
      <alignment horizontal="center" vertical="top"/>
      <protection locked="0"/>
    </xf>
    <xf numFmtId="0" fontId="36" fillId="4" borderId="1" xfId="28" applyFont="1" applyAlignment="1">
      <alignment horizontal="left" vertical="top" wrapText="1"/>
    </xf>
    <xf numFmtId="0" fontId="65" fillId="0" borderId="0" xfId="26" applyFont="1" applyFill="1" applyBorder="1">
      <alignment horizontal="center" vertical="center" wrapText="1"/>
    </xf>
    <xf numFmtId="0" fontId="66" fillId="4" borderId="8" xfId="7" applyFont="1" applyBorder="1"/>
    <xf numFmtId="0" fontId="65" fillId="4" borderId="1" xfId="26" applyFont="1">
      <alignment horizontal="center" vertical="center" wrapText="1"/>
    </xf>
    <xf numFmtId="0" fontId="65" fillId="4" borderId="21" xfId="26" applyFont="1" applyBorder="1">
      <alignment horizontal="center" vertical="center" wrapText="1"/>
    </xf>
    <xf numFmtId="0" fontId="66" fillId="0" borderId="0" xfId="7" applyFont="1" applyFill="1"/>
    <xf numFmtId="0" fontId="6" fillId="5" borderId="8" xfId="80" applyFont="1" applyBorder="1"/>
    <xf numFmtId="0" fontId="6" fillId="5" borderId="0" xfId="80" applyFont="1"/>
    <xf numFmtId="0" fontId="6" fillId="0" borderId="0" xfId="80" applyFont="1" applyFill="1"/>
    <xf numFmtId="169" fontId="22" fillId="5" borderId="27" xfId="10" applyBorder="1" applyAlignment="1">
      <alignment horizontal="center" vertical="center" wrapText="1"/>
    </xf>
    <xf numFmtId="169" fontId="22" fillId="5" borderId="21" xfId="10" applyBorder="1" applyAlignment="1">
      <alignment horizontal="center" vertical="center" wrapText="1"/>
    </xf>
    <xf numFmtId="0" fontId="6" fillId="5" borderId="3" xfId="80" applyFont="1" applyBorder="1"/>
    <xf numFmtId="169" fontId="22" fillId="5" borderId="1" xfId="10">
      <alignment horizontal="center" vertical="center"/>
    </xf>
    <xf numFmtId="0" fontId="22" fillId="5" borderId="27" xfId="5" applyBorder="1" applyAlignment="1">
      <alignment horizontal="center" wrapText="1"/>
    </xf>
    <xf numFmtId="0" fontId="22" fillId="5" borderId="21" xfId="5" applyBorder="1" applyAlignment="1">
      <alignment horizontal="center" wrapText="1"/>
    </xf>
    <xf numFmtId="0" fontId="6" fillId="5" borderId="14" xfId="80" applyFont="1" applyBorder="1"/>
    <xf numFmtId="0" fontId="6" fillId="5" borderId="13" xfId="80" applyFont="1" applyBorder="1"/>
    <xf numFmtId="0" fontId="6" fillId="5" borderId="12" xfId="80" applyFont="1" applyBorder="1"/>
    <xf numFmtId="0" fontId="36" fillId="4" borderId="16" xfId="7" applyFont="1" applyBorder="1"/>
    <xf numFmtId="0" fontId="29" fillId="5" borderId="8" xfId="15" applyBorder="1">
      <alignment vertical="top" wrapText="1"/>
    </xf>
    <xf numFmtId="0" fontId="29" fillId="5" borderId="0" xfId="15" applyBorder="1">
      <alignment vertical="top" wrapText="1"/>
    </xf>
    <xf numFmtId="0" fontId="29" fillId="5" borderId="3" xfId="15" applyBorder="1">
      <alignment vertical="top" wrapText="1"/>
    </xf>
    <xf numFmtId="0" fontId="29" fillId="0" borderId="0" xfId="15" applyFill="1" applyBorder="1">
      <alignment vertical="top" wrapText="1"/>
    </xf>
    <xf numFmtId="0" fontId="29" fillId="5" borderId="0" xfId="15" applyBorder="1" applyAlignment="1">
      <alignment vertical="top"/>
    </xf>
    <xf numFmtId="0" fontId="22" fillId="0" borderId="27" xfId="1" applyBorder="1" applyAlignment="1">
      <alignment horizontal="center" wrapText="1"/>
      <protection locked="0"/>
    </xf>
    <xf numFmtId="0" fontId="22" fillId="0" borderId="21" xfId="1" applyBorder="1" applyAlignment="1">
      <alignment horizontal="center" wrapText="1"/>
      <protection locked="0"/>
    </xf>
  </cellXfs>
  <cellStyles count="81">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xr:uid="{00000000-0005-0000-0000-000018000000}"/>
    <cellStyle name="Bad" xfId="43" builtinId="27" hidden="1"/>
    <cellStyle name="Calculation" xfId="47" builtinId="22" hidden="1"/>
    <cellStyle name="Check Cell" xfId="49" builtinId="23" hidden="1"/>
    <cellStyle name="Comma" xfId="32" builtinId="3" hidden="1"/>
    <cellStyle name="Comma [0]" xfId="33" builtinId="6" hidden="1"/>
    <cellStyle name="Comma(0)" xfId="2" xr:uid="{00000000-0005-0000-0000-00001E000000}"/>
    <cellStyle name="Comma(2)" xfId="3" xr:uid="{00000000-0005-0000-0000-00001F000000}"/>
    <cellStyle name="Comment" xfId="4" xr:uid="{00000000-0005-0000-0000-000020000000}"/>
    <cellStyle name="Company Name" xfId="5" xr:uid="{00000000-0005-0000-0000-000021000000}"/>
    <cellStyle name="Currency" xfId="34" builtinId="4" hidden="1"/>
    <cellStyle name="Currency [0]" xfId="35" builtinId="7" hidden="1"/>
    <cellStyle name="Data Input" xfId="6" xr:uid="{00000000-0005-0000-0000-000024000000}"/>
    <cellStyle name="Data Rows" xfId="7" xr:uid="{00000000-0005-0000-0000-000025000000}"/>
    <cellStyle name="Date" xfId="8" xr:uid="{00000000-0005-0000-0000-000026000000}"/>
    <cellStyle name="Date (short)" xfId="9" xr:uid="{00000000-0005-0000-0000-000027000000}"/>
    <cellStyle name="Disclosure Date" xfId="10" xr:uid="{00000000-0005-0000-0000-000028000000}"/>
    <cellStyle name="Explanatory Text" xfId="52" builtinId="53" hidden="1"/>
    <cellStyle name="Footnote" xfId="11" xr:uid="{00000000-0005-0000-0000-00002A000000}"/>
    <cellStyle name="Good" xfId="42" builtinId="26" hidden="1"/>
    <cellStyle name="Header 1" xfId="12" xr:uid="{00000000-0005-0000-0000-00002C000000}"/>
    <cellStyle name="Header Company" xfId="13" xr:uid="{00000000-0005-0000-0000-00002D000000}"/>
    <cellStyle name="Header Rows" xfId="14" xr:uid="{00000000-0005-0000-0000-00002E000000}"/>
    <cellStyle name="Header Rows 2" xfId="80" xr:uid="{542D0C37-037F-492A-A0A0-027EE243DE08}"/>
    <cellStyle name="Header Text" xfId="15" xr:uid="{00000000-0005-0000-0000-00002F000000}"/>
    <cellStyle name="Header Version" xfId="16" xr:uid="{00000000-0005-0000-0000-000030000000}"/>
    <cellStyle name="Heading (guidelines)" xfId="78" xr:uid="{00000000-0005-0000-0000-000031000000}"/>
    <cellStyle name="Heading 1" xfId="38" builtinId="16" hidden="1"/>
    <cellStyle name="Heading 1 2" xfId="79" xr:uid="{00000000-0005-0000-0000-000033000000}"/>
    <cellStyle name="Heading 1-noindex" xfId="17" xr:uid="{00000000-0005-0000-0000-000034000000}"/>
    <cellStyle name="Heading 2" xfId="39" builtinId="17" hidden="1"/>
    <cellStyle name="Heading 3" xfId="40" builtinId="18" hidden="1"/>
    <cellStyle name="Heading 4" xfId="41" builtinId="19" hidden="1"/>
    <cellStyle name="Heading1" xfId="18" xr:uid="{00000000-0005-0000-0000-000038000000}"/>
    <cellStyle name="Heading2" xfId="19" xr:uid="{00000000-0005-0000-0000-000039000000}"/>
    <cellStyle name="Heading3" xfId="20" xr:uid="{00000000-0005-0000-0000-00003A000000}"/>
    <cellStyle name="Heading3WrapLow" xfId="21" xr:uid="{00000000-0005-0000-0000-00003B000000}"/>
    <cellStyle name="Heavy Box 2" xfId="22" xr:uid="{00000000-0005-0000-0000-00003C000000}"/>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xr:uid="{00000000-0005-0000-0000-000045000000}"/>
    <cellStyle name="RowRef" xfId="25" xr:uid="{00000000-0005-0000-0000-000046000000}"/>
    <cellStyle name="Table2Heading" xfId="26" xr:uid="{00000000-0005-0000-0000-000047000000}"/>
    <cellStyle name="TableNumber" xfId="27" xr:uid="{00000000-0005-0000-0000-000048000000}"/>
    <cellStyle name="TableText" xfId="28" xr:uid="{00000000-0005-0000-0000-000049000000}"/>
    <cellStyle name="Text" xfId="29" xr:uid="{00000000-0005-0000-0000-00004A000000}"/>
    <cellStyle name="Text rjustify" xfId="30" xr:uid="{00000000-0005-0000-0000-00004B000000}"/>
    <cellStyle name="Title" xfId="37" builtinId="15" hidden="1"/>
    <cellStyle name="Total" xfId="53" builtinId="25" hidden="1"/>
    <cellStyle name="Warning Text" xfId="50" builtinId="11" hidden="1"/>
    <cellStyle name="Year0" xfId="31" xr:uid="{00000000-0005-0000-0000-00004F000000}"/>
  </cellStyles>
  <dxfs count="4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949" name="Picture 6" descr="ComComNZ colour.jpg">
          <a:extLst>
            <a:ext uri="{FF2B5EF4-FFF2-40B4-BE49-F238E27FC236}">
              <a16:creationId xmlns:a16="http://schemas.microsoft.com/office/drawing/2014/main" id="{00000000-0008-0000-0000-0000850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aan.Ross\AppData\Local\Microsoft\Windows\INetCache\Content.Outlook\C6DBKB6T\AM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TOC"/>
      <sheetName val="Instructions"/>
      <sheetName val="S11a.Capex Forecast"/>
      <sheetName val="S11b.Opex Forecast"/>
      <sheetName val="S12a.Asset Condition"/>
      <sheetName val="S12b.Capacity Forecast"/>
      <sheetName val="S12c.Demand Forecast"/>
      <sheetName val="S12d.Reliability Forecast"/>
      <sheetName val="AMMAT Graphs"/>
    </sheetNames>
    <sheetDataSet>
      <sheetData sheetId="0">
        <row r="8">
          <cell r="C8" t="str">
            <v>Aurora Energy Limited</v>
          </cell>
        </row>
        <row r="12">
          <cell r="C12">
            <v>44652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D17"/>
  <sheetViews>
    <sheetView showGridLines="0" view="pageBreakPreview" topLeftCell="A7" zoomScaleNormal="100" zoomScaleSheetLayoutView="100" workbookViewId="0">
      <selection activeCell="D10" sqref="D10"/>
    </sheetView>
  </sheetViews>
  <sheetFormatPr defaultRowHeight="12.75" x14ac:dyDescent="0.2"/>
  <cols>
    <col min="1" max="1" width="26.5703125" style="1" customWidth="1"/>
    <col min="2" max="2" width="43.140625" style="1" customWidth="1"/>
    <col min="3" max="3" width="32.7109375" style="1" customWidth="1"/>
    <col min="4" max="4" width="32.28515625" style="1" customWidth="1"/>
    <col min="5" max="16384" width="9.140625" style="1"/>
  </cols>
  <sheetData>
    <row r="1" spans="1:4" x14ac:dyDescent="0.2">
      <c r="A1" s="239"/>
      <c r="B1" s="240"/>
      <c r="C1" s="240"/>
      <c r="D1" s="241"/>
    </row>
    <row r="2" spans="1:4" ht="236.25" customHeight="1" x14ac:dyDescent="0.2">
      <c r="A2" s="224"/>
      <c r="B2" s="226"/>
      <c r="C2" s="226"/>
      <c r="D2" s="227"/>
    </row>
    <row r="3" spans="1:4" ht="23.25" x14ac:dyDescent="0.35">
      <c r="A3" s="242" t="s">
        <v>9</v>
      </c>
      <c r="B3" s="243"/>
      <c r="C3" s="243"/>
      <c r="D3" s="244"/>
    </row>
    <row r="4" spans="1:4" ht="27.75" customHeight="1" x14ac:dyDescent="0.35">
      <c r="A4" s="242" t="s">
        <v>262</v>
      </c>
      <c r="B4" s="243"/>
      <c r="C4" s="243"/>
      <c r="D4" s="244"/>
    </row>
    <row r="5" spans="1:4" ht="27.75" customHeight="1" x14ac:dyDescent="0.35">
      <c r="A5" s="242" t="s">
        <v>0</v>
      </c>
      <c r="B5" s="243"/>
      <c r="C5" s="243"/>
      <c r="D5" s="244"/>
    </row>
    <row r="6" spans="1:4" ht="21" x14ac:dyDescent="0.35">
      <c r="A6" s="245" t="s">
        <v>274</v>
      </c>
      <c r="B6" s="243"/>
      <c r="C6" s="243"/>
      <c r="D6" s="244"/>
    </row>
    <row r="7" spans="1:4" ht="60" customHeight="1" x14ac:dyDescent="0.2">
      <c r="A7" s="246"/>
      <c r="B7" s="243"/>
      <c r="C7" s="243"/>
      <c r="D7" s="244"/>
    </row>
    <row r="8" spans="1:4" ht="15" customHeight="1" x14ac:dyDescent="0.2">
      <c r="A8" s="224"/>
      <c r="B8" s="252" t="s">
        <v>7</v>
      </c>
      <c r="C8" s="47" t="s">
        <v>313</v>
      </c>
      <c r="D8" s="253"/>
    </row>
    <row r="9" spans="1:4" ht="3" customHeight="1" x14ac:dyDescent="0.2">
      <c r="A9" s="224"/>
      <c r="B9" s="226"/>
      <c r="C9" s="226"/>
      <c r="D9" s="227"/>
    </row>
    <row r="10" spans="1:4" ht="15" customHeight="1" x14ac:dyDescent="0.2">
      <c r="A10" s="224"/>
      <c r="B10" s="252" t="s">
        <v>8</v>
      </c>
      <c r="C10" s="46">
        <v>44651</v>
      </c>
      <c r="D10" s="227"/>
    </row>
    <row r="11" spans="1:4" ht="3" customHeight="1" x14ac:dyDescent="0.2">
      <c r="A11" s="224"/>
      <c r="B11" s="226"/>
      <c r="C11" s="254"/>
      <c r="D11" s="227"/>
    </row>
    <row r="12" spans="1:4" ht="15" customHeight="1" x14ac:dyDescent="0.2">
      <c r="A12" s="224"/>
      <c r="B12" s="252" t="s">
        <v>266</v>
      </c>
      <c r="C12" s="46">
        <v>44652</v>
      </c>
      <c r="D12" s="227"/>
    </row>
    <row r="13" spans="1:4" ht="15" customHeight="1" x14ac:dyDescent="0.2">
      <c r="A13" s="224"/>
      <c r="B13" s="229"/>
      <c r="C13" s="229"/>
      <c r="D13" s="227"/>
    </row>
    <row r="14" spans="1:4" ht="15" customHeight="1" x14ac:dyDescent="0.2">
      <c r="A14" s="224"/>
      <c r="B14" s="229"/>
      <c r="C14" s="229"/>
      <c r="D14" s="244"/>
    </row>
    <row r="15" spans="1:4" ht="15" customHeight="1" x14ac:dyDescent="0.2">
      <c r="A15" s="247" t="s">
        <v>267</v>
      </c>
      <c r="B15" s="248"/>
      <c r="C15" s="243"/>
      <c r="D15" s="244"/>
    </row>
    <row r="16" spans="1:4" x14ac:dyDescent="0.2">
      <c r="A16" s="260" t="s">
        <v>311</v>
      </c>
      <c r="B16" s="259"/>
      <c r="C16" s="259"/>
      <c r="D16" s="244"/>
    </row>
    <row r="17" spans="1:4" ht="39.950000000000003" customHeight="1" x14ac:dyDescent="0.2">
      <c r="A17" s="249"/>
      <c r="B17" s="250"/>
      <c r="C17" s="250"/>
      <c r="D17" s="251"/>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type="date" operator="greaterThan" allowBlank="1" showInputMessage="1" showErrorMessage="1" errorTitle="Date entry" error="Dates after 1 January 2011 accepted" promptTitle="Date entry" prompt=" " sqref="C12 C10" xr:uid="{00000000-0002-0000-0000-000000000000}">
      <formula1>40544</formula1>
    </dataValidation>
    <dataValidation allowBlank="1" showInputMessage="1" promptTitle="Name of regulated entity" prompt=" " sqref="C8" xr:uid="{00000000-0002-0000-0000-000001000000}"/>
  </dataValidations>
  <pageMargins left="0.70866141732283472" right="0.70866141732283472" top="0.74803149606299213" bottom="0.74803149606299213" header="0.31496062992125984" footer="0.31496062992125984"/>
  <pageSetup paperSize="9" scale="72" orientation="portrait" cellComments="asDisplayed" r:id="rId2"/>
  <headerFooter>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480A1-DDA3-47BF-884F-30A4048FBA44}">
  <sheetPr>
    <tabColor rgb="FF92D050"/>
    <pageSetUpPr fitToPage="1"/>
  </sheetPr>
  <dimension ref="A1:N16"/>
  <sheetViews>
    <sheetView showGridLines="0" view="pageBreakPreview" zoomScaleNormal="100" zoomScaleSheetLayoutView="100" workbookViewId="0">
      <selection activeCell="H14" sqref="H14:M15"/>
    </sheetView>
  </sheetViews>
  <sheetFormatPr defaultRowHeight="12.75" x14ac:dyDescent="0.2"/>
  <cols>
    <col min="1" max="1" width="4.5703125" style="264" customWidth="1"/>
    <col min="2" max="2" width="3.28515625" style="264" customWidth="1"/>
    <col min="3" max="3" width="6.140625" style="264" customWidth="1"/>
    <col min="4" max="5" width="2.28515625" style="264" customWidth="1"/>
    <col min="6" max="6" width="41.5703125" style="264" customWidth="1"/>
    <col min="7" max="7" width="30.42578125" style="264" customWidth="1"/>
    <col min="8" max="13" width="16.140625" style="264" customWidth="1"/>
    <col min="14" max="14" width="1.7109375" style="264" customWidth="1"/>
    <col min="15" max="16384" width="9.140625" style="264"/>
  </cols>
  <sheetData>
    <row r="1" spans="1:14" ht="15" customHeight="1" x14ac:dyDescent="0.2">
      <c r="A1" s="30"/>
      <c r="B1" s="31"/>
      <c r="C1" s="31"/>
      <c r="D1" s="31"/>
      <c r="E1" s="31"/>
      <c r="F1" s="31"/>
      <c r="G1" s="31"/>
      <c r="H1" s="31"/>
      <c r="I1" s="31"/>
      <c r="J1" s="31"/>
      <c r="K1" s="31"/>
      <c r="L1" s="31"/>
      <c r="M1" s="31"/>
      <c r="N1" s="32"/>
    </row>
    <row r="2" spans="1:14" ht="18" customHeight="1" x14ac:dyDescent="0.3">
      <c r="A2" s="33"/>
      <c r="B2" s="148"/>
      <c r="C2" s="148"/>
      <c r="D2" s="148"/>
      <c r="E2" s="148"/>
      <c r="F2" s="148"/>
      <c r="G2" s="148"/>
      <c r="H2" s="148"/>
      <c r="I2" s="28"/>
      <c r="J2" s="42" t="s">
        <v>7</v>
      </c>
      <c r="K2" s="283" t="str">
        <f>IF(NOT(ISBLANK(CoverSheet!$C$8)),CoverSheet!$C$8,"")</f>
        <v>Aurora Energy Limited</v>
      </c>
      <c r="L2" s="283"/>
      <c r="M2" s="283"/>
      <c r="N2" s="25"/>
    </row>
    <row r="3" spans="1:14" ht="18" customHeight="1" x14ac:dyDescent="0.3">
      <c r="A3" s="33"/>
      <c r="B3" s="148"/>
      <c r="C3" s="148"/>
      <c r="D3" s="148"/>
      <c r="E3" s="148"/>
      <c r="F3" s="148"/>
      <c r="G3" s="148"/>
      <c r="H3" s="148"/>
      <c r="I3" s="28"/>
      <c r="J3" s="42" t="s">
        <v>81</v>
      </c>
      <c r="K3" s="284" t="str">
        <f>IF(ISNUMBER(CoverSheet!$C$12),TEXT(CoverSheet!$C$12,"_([$-1409]d mmmm yyyy;_(@")&amp;" –"&amp;TEXT(DATE(YEAR(CoverSheet!$C$12)+10,MONTH(CoverSheet!$C$12),DAY(CoverSheet!$C$12)-1),"_([$-1409]d mmmm yyyy;_(@"),"")</f>
        <v xml:space="preserve"> 1 April 2022 – 31 March 2032</v>
      </c>
      <c r="L3" s="284"/>
      <c r="M3" s="284"/>
      <c r="N3" s="25"/>
    </row>
    <row r="4" spans="1:14" ht="18" customHeight="1" x14ac:dyDescent="0.35">
      <c r="A4" s="83"/>
      <c r="B4" s="148"/>
      <c r="C4" s="148"/>
      <c r="D4" s="148"/>
      <c r="E4" s="148"/>
      <c r="F4" s="148"/>
      <c r="G4" s="148"/>
      <c r="H4" s="148"/>
      <c r="I4" s="40"/>
      <c r="J4" s="42" t="s">
        <v>66</v>
      </c>
      <c r="K4" s="290" t="s">
        <v>315</v>
      </c>
      <c r="L4" s="290"/>
      <c r="M4" s="290"/>
      <c r="N4" s="25"/>
    </row>
    <row r="5" spans="1:14" ht="21" x14ac:dyDescent="0.35">
      <c r="A5" s="149" t="s">
        <v>151</v>
      </c>
      <c r="B5" s="148"/>
      <c r="C5" s="148"/>
      <c r="D5" s="148"/>
      <c r="E5" s="148"/>
      <c r="F5" s="148"/>
      <c r="G5" s="148"/>
      <c r="H5" s="148"/>
      <c r="I5" s="40"/>
      <c r="J5" s="42"/>
      <c r="K5" s="42"/>
      <c r="L5" s="42"/>
      <c r="M5" s="42"/>
      <c r="N5" s="25"/>
    </row>
    <row r="6" spans="1:14" s="19" customFormat="1" ht="33" customHeight="1" x14ac:dyDescent="0.2">
      <c r="A6" s="291" t="s">
        <v>208</v>
      </c>
      <c r="B6" s="292"/>
      <c r="C6" s="292"/>
      <c r="D6" s="292"/>
      <c r="E6" s="292"/>
      <c r="F6" s="292"/>
      <c r="G6" s="292"/>
      <c r="H6" s="292"/>
      <c r="I6" s="292"/>
      <c r="J6" s="292"/>
      <c r="K6" s="292"/>
      <c r="L6" s="292"/>
      <c r="M6" s="292"/>
      <c r="N6" s="43"/>
    </row>
    <row r="7" spans="1:14" ht="15" customHeight="1" x14ac:dyDescent="0.2">
      <c r="A7" s="38" t="s">
        <v>240</v>
      </c>
      <c r="B7" s="56"/>
      <c r="C7" s="35"/>
      <c r="D7" s="148"/>
      <c r="E7" s="148"/>
      <c r="F7" s="148"/>
      <c r="G7" s="148"/>
      <c r="H7" s="148"/>
      <c r="I7" s="148"/>
      <c r="J7" s="148"/>
      <c r="K7" s="148"/>
      <c r="L7" s="148"/>
      <c r="M7" s="148"/>
      <c r="N7" s="25"/>
    </row>
    <row r="8" spans="1:14" ht="14.25" customHeight="1" x14ac:dyDescent="0.2">
      <c r="A8" s="58">
        <v>8</v>
      </c>
      <c r="B8" s="150"/>
      <c r="C8" s="147"/>
      <c r="D8" s="147"/>
      <c r="E8" s="147"/>
      <c r="F8" s="147"/>
      <c r="G8" s="34"/>
      <c r="H8" s="34" t="s">
        <v>82</v>
      </c>
      <c r="I8" s="34" t="s">
        <v>161</v>
      </c>
      <c r="J8" s="34" t="s">
        <v>162</v>
      </c>
      <c r="K8" s="34" t="s">
        <v>163</v>
      </c>
      <c r="L8" s="34" t="s">
        <v>164</v>
      </c>
      <c r="M8" s="34" t="s">
        <v>165</v>
      </c>
      <c r="N8" s="37"/>
    </row>
    <row r="9" spans="1:14" ht="12.75" customHeight="1" x14ac:dyDescent="0.2">
      <c r="A9" s="58">
        <v>9</v>
      </c>
      <c r="B9" s="147"/>
      <c r="C9" s="26"/>
      <c r="D9" s="147"/>
      <c r="E9" s="60"/>
      <c r="F9" s="79"/>
      <c r="G9" s="189" t="str">
        <f>IF(ISNUMBER(CoverSheet!$C$12),"for year ended","")</f>
        <v>for year ended</v>
      </c>
      <c r="H9" s="50">
        <f>IF(ISNUMBER(CoverSheet!$C$12),DATE(YEAR(CoverSheet!$C$12),MONTH(CoverSheet!$C$12),DAY(CoverSheet!$C$12))-1,"")</f>
        <v>44651</v>
      </c>
      <c r="I9" s="50">
        <f>IF(ISNUMBER(CoverSheet!$C$12),DATE(YEAR(CoverSheet!$C$12)+1,MONTH(CoverSheet!$C$12),DAY(CoverSheet!$C$12))-1,"")</f>
        <v>45016</v>
      </c>
      <c r="J9" s="50">
        <f>IF(ISNUMBER(CoverSheet!$C$12),DATE(YEAR(CoverSheet!$C$12)+2,MONTH(CoverSheet!$C$12),DAY(CoverSheet!$C$12))-1,"")</f>
        <v>45382</v>
      </c>
      <c r="K9" s="50">
        <f>IF(ISNUMBER(CoverSheet!$C$12),DATE(YEAR(CoverSheet!$C$12)+3,MONTH(CoverSheet!$C$12),DAY(CoverSheet!$C$12))-1,"")</f>
        <v>45747</v>
      </c>
      <c r="L9" s="50">
        <f>IF(ISNUMBER(CoverSheet!$C$12),DATE(YEAR(CoverSheet!$C$12)+4,MONTH(CoverSheet!$C$12),DAY(CoverSheet!$C$12))-1,"")</f>
        <v>46112</v>
      </c>
      <c r="M9" s="50">
        <f>IF(ISNUMBER(CoverSheet!$C$12),DATE(YEAR(CoverSheet!$C$12)+5,MONTH(CoverSheet!$C$12),DAY(CoverSheet!$C$12))-1,"")</f>
        <v>46477</v>
      </c>
      <c r="N9" s="20"/>
    </row>
    <row r="10" spans="1:14" ht="12.75" customHeight="1" x14ac:dyDescent="0.2">
      <c r="A10" s="58">
        <v>10</v>
      </c>
      <c r="B10" s="147"/>
      <c r="C10" s="26"/>
      <c r="D10" s="147"/>
      <c r="E10" s="60" t="s">
        <v>12</v>
      </c>
      <c r="F10" s="79"/>
      <c r="G10" s="189"/>
      <c r="H10" s="59"/>
      <c r="I10" s="50"/>
      <c r="J10" s="50"/>
      <c r="K10" s="50"/>
      <c r="L10" s="50"/>
      <c r="M10" s="50"/>
      <c r="N10" s="20"/>
    </row>
    <row r="11" spans="1:14" ht="15" customHeight="1" x14ac:dyDescent="0.2">
      <c r="A11" s="58">
        <v>11</v>
      </c>
      <c r="B11" s="147"/>
      <c r="C11" s="36"/>
      <c r="D11" s="147"/>
      <c r="E11" s="79"/>
      <c r="F11" s="79" t="s">
        <v>10</v>
      </c>
      <c r="G11" s="62"/>
      <c r="H11" s="181">
        <v>150.55000000000001</v>
      </c>
      <c r="I11" s="181">
        <v>154.35</v>
      </c>
      <c r="J11" s="181">
        <v>147.4</v>
      </c>
      <c r="K11" s="181">
        <v>148.29</v>
      </c>
      <c r="L11" s="181">
        <v>122.88</v>
      </c>
      <c r="M11" s="181">
        <v>132.78</v>
      </c>
      <c r="N11" s="20"/>
    </row>
    <row r="12" spans="1:14" ht="15" customHeight="1" x14ac:dyDescent="0.2">
      <c r="A12" s="58">
        <v>12</v>
      </c>
      <c r="B12" s="147"/>
      <c r="C12" s="36"/>
      <c r="D12" s="147"/>
      <c r="E12" s="79"/>
      <c r="F12" s="79" t="s">
        <v>11</v>
      </c>
      <c r="G12" s="150"/>
      <c r="H12" s="181">
        <v>54.14</v>
      </c>
      <c r="I12" s="181">
        <v>56.86</v>
      </c>
      <c r="J12" s="181">
        <v>56.16</v>
      </c>
      <c r="K12" s="181">
        <v>55.27</v>
      </c>
      <c r="L12" s="181">
        <v>53.27</v>
      </c>
      <c r="M12" s="181">
        <v>52.01</v>
      </c>
      <c r="N12" s="20"/>
    </row>
    <row r="13" spans="1:14" ht="30" customHeight="1" x14ac:dyDescent="0.2">
      <c r="A13" s="58">
        <v>13</v>
      </c>
      <c r="B13" s="147"/>
      <c r="C13" s="79"/>
      <c r="D13" s="147"/>
      <c r="E13" s="60" t="s">
        <v>142</v>
      </c>
      <c r="F13" s="79"/>
      <c r="G13" s="147"/>
      <c r="H13" s="147"/>
      <c r="I13" s="147"/>
      <c r="J13" s="147"/>
      <c r="K13" s="147"/>
      <c r="L13" s="147"/>
      <c r="M13" s="147"/>
      <c r="N13" s="20"/>
    </row>
    <row r="14" spans="1:14" ht="15" customHeight="1" x14ac:dyDescent="0.2">
      <c r="A14" s="58">
        <v>14</v>
      </c>
      <c r="B14" s="147"/>
      <c r="C14" s="36"/>
      <c r="D14" s="147"/>
      <c r="E14" s="79"/>
      <c r="F14" s="79" t="s">
        <v>10</v>
      </c>
      <c r="G14" s="150"/>
      <c r="H14" s="177">
        <v>0.72</v>
      </c>
      <c r="I14" s="177">
        <v>0.78</v>
      </c>
      <c r="J14" s="177">
        <v>0.75</v>
      </c>
      <c r="K14" s="177">
        <v>0.76</v>
      </c>
      <c r="L14" s="177">
        <v>0.64</v>
      </c>
      <c r="M14" s="177">
        <v>0.69</v>
      </c>
      <c r="N14" s="20"/>
    </row>
    <row r="15" spans="1:14" ht="15" customHeight="1" x14ac:dyDescent="0.2">
      <c r="A15" s="58">
        <v>15</v>
      </c>
      <c r="B15" s="147"/>
      <c r="C15" s="36"/>
      <c r="D15" s="147"/>
      <c r="E15" s="79"/>
      <c r="F15" s="79" t="s">
        <v>11</v>
      </c>
      <c r="G15" s="150"/>
      <c r="H15" s="177">
        <v>1</v>
      </c>
      <c r="I15" s="177">
        <v>1.19</v>
      </c>
      <c r="J15" s="177">
        <v>1.18</v>
      </c>
      <c r="K15" s="177">
        <v>1.1499999999999999</v>
      </c>
      <c r="L15" s="177">
        <v>1.0900000000000001</v>
      </c>
      <c r="M15" s="177">
        <v>1.07</v>
      </c>
      <c r="N15" s="20"/>
    </row>
    <row r="16" spans="1:14" x14ac:dyDescent="0.2">
      <c r="A16" s="22"/>
      <c r="B16" s="23"/>
      <c r="C16" s="23"/>
      <c r="D16" s="23"/>
      <c r="E16" s="23"/>
      <c r="F16" s="23"/>
      <c r="G16" s="23"/>
      <c r="H16" s="23"/>
      <c r="I16" s="23"/>
      <c r="J16" s="23"/>
      <c r="K16" s="23"/>
      <c r="L16" s="23"/>
      <c r="M16" s="23"/>
      <c r="N16" s="24"/>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9CDAA8CA-9D3B-42CE-AAF7-EDB8A6D10764}"/>
  </dataValidations>
  <pageMargins left="0.70866141732283472" right="0.70866141732283472" top="0.74803149606299213" bottom="0.74803149606299213" header="0.31496062992125989" footer="0.31496062992125989"/>
  <pageSetup paperSize="9" scale="77" orientation="landscape" cellComments="asDisplayed" r:id="rId1"/>
  <headerFooter>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EB4A6-13B5-485A-A679-9DA74FFD7C1F}">
  <sheetPr>
    <tabColor rgb="FF92D050"/>
    <pageSetUpPr fitToPage="1"/>
  </sheetPr>
  <dimension ref="A1:N16"/>
  <sheetViews>
    <sheetView showGridLines="0" tabSelected="1" view="pageBreakPreview" zoomScaleNormal="100" zoomScaleSheetLayoutView="100" workbookViewId="0">
      <selection activeCell="H14" sqref="H14:M15"/>
    </sheetView>
  </sheetViews>
  <sheetFormatPr defaultRowHeight="12.75" x14ac:dyDescent="0.2"/>
  <cols>
    <col min="1" max="1" width="4.5703125" style="265" customWidth="1"/>
    <col min="2" max="2" width="3.28515625" style="265" customWidth="1"/>
    <col min="3" max="3" width="6.140625" style="265" customWidth="1"/>
    <col min="4" max="5" width="2.28515625" style="265" customWidth="1"/>
    <col min="6" max="6" width="41.5703125" style="265" customWidth="1"/>
    <col min="7" max="7" width="30.42578125" style="265" customWidth="1"/>
    <col min="8" max="13" width="16.140625" style="265" customWidth="1"/>
    <col min="14" max="14" width="1.7109375" style="265" customWidth="1"/>
    <col min="15" max="16384" width="9.140625" style="265"/>
  </cols>
  <sheetData>
    <row r="1" spans="1:14" ht="15" customHeight="1" x14ac:dyDescent="0.2">
      <c r="A1" s="30"/>
      <c r="B1" s="31"/>
      <c r="C1" s="31"/>
      <c r="D1" s="31"/>
      <c r="E1" s="31"/>
      <c r="F1" s="31"/>
      <c r="G1" s="31"/>
      <c r="H1" s="31"/>
      <c r="I1" s="31"/>
      <c r="J1" s="31"/>
      <c r="K1" s="31"/>
      <c r="L1" s="31"/>
      <c r="M1" s="31"/>
      <c r="N1" s="32"/>
    </row>
    <row r="2" spans="1:14" ht="18" customHeight="1" x14ac:dyDescent="0.3">
      <c r="A2" s="33"/>
      <c r="B2" s="148"/>
      <c r="C2" s="148"/>
      <c r="D2" s="148"/>
      <c r="E2" s="148"/>
      <c r="F2" s="148"/>
      <c r="G2" s="148"/>
      <c r="H2" s="148"/>
      <c r="I2" s="28"/>
      <c r="J2" s="42" t="s">
        <v>7</v>
      </c>
      <c r="K2" s="283" t="str">
        <f>IF(NOT(ISBLANK(CoverSheet!$C$8)),CoverSheet!$C$8,"")</f>
        <v>Aurora Energy Limited</v>
      </c>
      <c r="L2" s="283"/>
      <c r="M2" s="283"/>
      <c r="N2" s="25"/>
    </row>
    <row r="3" spans="1:14" ht="18" customHeight="1" x14ac:dyDescent="0.3">
      <c r="A3" s="33"/>
      <c r="B3" s="148"/>
      <c r="C3" s="148"/>
      <c r="D3" s="148"/>
      <c r="E3" s="148"/>
      <c r="F3" s="148"/>
      <c r="G3" s="148"/>
      <c r="H3" s="148"/>
      <c r="I3" s="28"/>
      <c r="J3" s="42" t="s">
        <v>81</v>
      </c>
      <c r="K3" s="284" t="str">
        <f>IF(ISNUMBER(CoverSheet!$C$12),TEXT(CoverSheet!$C$12,"_([$-1409]d mmmm yyyy;_(@")&amp;" –"&amp;TEXT(DATE(YEAR(CoverSheet!$C$12)+10,MONTH(CoverSheet!$C$12),DAY(CoverSheet!$C$12)-1),"_([$-1409]d mmmm yyyy;_(@"),"")</f>
        <v xml:space="preserve"> 1 April 2022 – 31 March 2032</v>
      </c>
      <c r="L3" s="284"/>
      <c r="M3" s="284"/>
      <c r="N3" s="25"/>
    </row>
    <row r="4" spans="1:14" ht="18" customHeight="1" x14ac:dyDescent="0.35">
      <c r="A4" s="83"/>
      <c r="B4" s="148"/>
      <c r="C4" s="148"/>
      <c r="D4" s="148"/>
      <c r="E4" s="148"/>
      <c r="F4" s="148"/>
      <c r="G4" s="148"/>
      <c r="H4" s="148"/>
      <c r="I4" s="40"/>
      <c r="J4" s="42" t="s">
        <v>66</v>
      </c>
      <c r="K4" s="290" t="s">
        <v>316</v>
      </c>
      <c r="L4" s="290"/>
      <c r="M4" s="290"/>
      <c r="N4" s="25"/>
    </row>
    <row r="5" spans="1:14" ht="21" x14ac:dyDescent="0.35">
      <c r="A5" s="149" t="s">
        <v>151</v>
      </c>
      <c r="B5" s="148"/>
      <c r="C5" s="148"/>
      <c r="D5" s="148"/>
      <c r="E5" s="148"/>
      <c r="F5" s="148"/>
      <c r="G5" s="148"/>
      <c r="H5" s="148"/>
      <c r="I5" s="40"/>
      <c r="J5" s="42"/>
      <c r="K5" s="42"/>
      <c r="L5" s="42"/>
      <c r="M5" s="42"/>
      <c r="N5" s="25"/>
    </row>
    <row r="6" spans="1:14" s="19" customFormat="1" ht="33" customHeight="1" x14ac:dyDescent="0.2">
      <c r="A6" s="291" t="s">
        <v>208</v>
      </c>
      <c r="B6" s="292"/>
      <c r="C6" s="292"/>
      <c r="D6" s="292"/>
      <c r="E6" s="292"/>
      <c r="F6" s="292"/>
      <c r="G6" s="292"/>
      <c r="H6" s="292"/>
      <c r="I6" s="292"/>
      <c r="J6" s="292"/>
      <c r="K6" s="292"/>
      <c r="L6" s="292"/>
      <c r="M6" s="292"/>
      <c r="N6" s="43"/>
    </row>
    <row r="7" spans="1:14" ht="15" customHeight="1" x14ac:dyDescent="0.2">
      <c r="A7" s="38" t="s">
        <v>240</v>
      </c>
      <c r="B7" s="56"/>
      <c r="C7" s="35"/>
      <c r="D7" s="148"/>
      <c r="E7" s="148"/>
      <c r="F7" s="148"/>
      <c r="G7" s="148"/>
      <c r="H7" s="148"/>
      <c r="I7" s="148"/>
      <c r="J7" s="148"/>
      <c r="K7" s="148"/>
      <c r="L7" s="148"/>
      <c r="M7" s="148"/>
      <c r="N7" s="25"/>
    </row>
    <row r="8" spans="1:14" ht="14.25" customHeight="1" x14ac:dyDescent="0.2">
      <c r="A8" s="58">
        <v>8</v>
      </c>
      <c r="B8" s="150"/>
      <c r="C8" s="147"/>
      <c r="D8" s="147"/>
      <c r="E8" s="147"/>
      <c r="F8" s="147"/>
      <c r="G8" s="34"/>
      <c r="H8" s="34" t="s">
        <v>82</v>
      </c>
      <c r="I8" s="34" t="s">
        <v>161</v>
      </c>
      <c r="J8" s="34" t="s">
        <v>162</v>
      </c>
      <c r="K8" s="34" t="s">
        <v>163</v>
      </c>
      <c r="L8" s="34" t="s">
        <v>164</v>
      </c>
      <c r="M8" s="34" t="s">
        <v>165</v>
      </c>
      <c r="N8" s="37"/>
    </row>
    <row r="9" spans="1:14" ht="12.75" customHeight="1" x14ac:dyDescent="0.2">
      <c r="A9" s="58">
        <v>9</v>
      </c>
      <c r="B9" s="147"/>
      <c r="C9" s="26"/>
      <c r="D9" s="147"/>
      <c r="E9" s="60"/>
      <c r="F9" s="79"/>
      <c r="G9" s="189" t="str">
        <f>IF(ISNUMBER(CoverSheet!$C$12),"for year ended","")</f>
        <v>for year ended</v>
      </c>
      <c r="H9" s="50">
        <f>IF(ISNUMBER(CoverSheet!$C$12),DATE(YEAR(CoverSheet!$C$12),MONTH(CoverSheet!$C$12),DAY(CoverSheet!$C$12))-1,"")</f>
        <v>44651</v>
      </c>
      <c r="I9" s="50">
        <f>IF(ISNUMBER(CoverSheet!$C$12),DATE(YEAR(CoverSheet!$C$12)+1,MONTH(CoverSheet!$C$12),DAY(CoverSheet!$C$12))-1,"")</f>
        <v>45016</v>
      </c>
      <c r="J9" s="50">
        <f>IF(ISNUMBER(CoverSheet!$C$12),DATE(YEAR(CoverSheet!$C$12)+2,MONTH(CoverSheet!$C$12),DAY(CoverSheet!$C$12))-1,"")</f>
        <v>45382</v>
      </c>
      <c r="K9" s="50">
        <f>IF(ISNUMBER(CoverSheet!$C$12),DATE(YEAR(CoverSheet!$C$12)+3,MONTH(CoverSheet!$C$12),DAY(CoverSheet!$C$12))-1,"")</f>
        <v>45747</v>
      </c>
      <c r="L9" s="50">
        <f>IF(ISNUMBER(CoverSheet!$C$12),DATE(YEAR(CoverSheet!$C$12)+4,MONTH(CoverSheet!$C$12),DAY(CoverSheet!$C$12))-1,"")</f>
        <v>46112</v>
      </c>
      <c r="M9" s="50">
        <f>IF(ISNUMBER(CoverSheet!$C$12),DATE(YEAR(CoverSheet!$C$12)+5,MONTH(CoverSheet!$C$12),DAY(CoverSheet!$C$12))-1,"")</f>
        <v>46477</v>
      </c>
      <c r="N9" s="20"/>
    </row>
    <row r="10" spans="1:14" ht="12.75" customHeight="1" x14ac:dyDescent="0.2">
      <c r="A10" s="58">
        <v>10</v>
      </c>
      <c r="B10" s="147"/>
      <c r="C10" s="26"/>
      <c r="D10" s="147"/>
      <c r="E10" s="60" t="s">
        <v>12</v>
      </c>
      <c r="F10" s="79"/>
      <c r="G10" s="189"/>
      <c r="H10" s="59"/>
      <c r="I10" s="50"/>
      <c r="J10" s="50"/>
      <c r="K10" s="50"/>
      <c r="L10" s="50"/>
      <c r="M10" s="50"/>
      <c r="N10" s="20"/>
    </row>
    <row r="11" spans="1:14" ht="15" customHeight="1" x14ac:dyDescent="0.2">
      <c r="A11" s="58">
        <v>11</v>
      </c>
      <c r="B11" s="147"/>
      <c r="C11" s="36"/>
      <c r="D11" s="147"/>
      <c r="E11" s="79"/>
      <c r="F11" s="79" t="s">
        <v>10</v>
      </c>
      <c r="G11" s="62"/>
      <c r="H11" s="181">
        <v>264.33999999999997</v>
      </c>
      <c r="I11" s="181">
        <v>271</v>
      </c>
      <c r="J11" s="181">
        <v>258.81</v>
      </c>
      <c r="K11" s="181">
        <v>260.37</v>
      </c>
      <c r="L11" s="181">
        <v>215.76</v>
      </c>
      <c r="M11" s="181">
        <v>233.14</v>
      </c>
      <c r="N11" s="20"/>
    </row>
    <row r="12" spans="1:14" ht="15" customHeight="1" x14ac:dyDescent="0.2">
      <c r="A12" s="58">
        <v>12</v>
      </c>
      <c r="B12" s="147"/>
      <c r="C12" s="36"/>
      <c r="D12" s="147"/>
      <c r="E12" s="79"/>
      <c r="F12" s="79" t="s">
        <v>11</v>
      </c>
      <c r="G12" s="150"/>
      <c r="H12" s="181">
        <v>163.87</v>
      </c>
      <c r="I12" s="181">
        <v>172.11</v>
      </c>
      <c r="J12" s="181">
        <v>170.01</v>
      </c>
      <c r="K12" s="181">
        <v>167.29</v>
      </c>
      <c r="L12" s="181">
        <v>161.27000000000001</v>
      </c>
      <c r="M12" s="181">
        <v>157.44</v>
      </c>
      <c r="N12" s="20"/>
    </row>
    <row r="13" spans="1:14" ht="30" customHeight="1" x14ac:dyDescent="0.2">
      <c r="A13" s="58">
        <v>13</v>
      </c>
      <c r="B13" s="147"/>
      <c r="C13" s="79"/>
      <c r="D13" s="147"/>
      <c r="E13" s="60" t="s">
        <v>142</v>
      </c>
      <c r="F13" s="79"/>
      <c r="G13" s="147"/>
      <c r="H13" s="147"/>
      <c r="I13" s="147"/>
      <c r="J13" s="147"/>
      <c r="K13" s="147"/>
      <c r="L13" s="147"/>
      <c r="M13" s="147"/>
      <c r="N13" s="20"/>
    </row>
    <row r="14" spans="1:14" ht="15" customHeight="1" x14ac:dyDescent="0.2">
      <c r="A14" s="58">
        <v>14</v>
      </c>
      <c r="B14" s="147"/>
      <c r="C14" s="36"/>
      <c r="D14" s="147"/>
      <c r="E14" s="79"/>
      <c r="F14" s="79" t="s">
        <v>10</v>
      </c>
      <c r="G14" s="150"/>
      <c r="H14" s="177">
        <v>0.97</v>
      </c>
      <c r="I14" s="177">
        <v>1.06</v>
      </c>
      <c r="J14" s="177">
        <v>1.02</v>
      </c>
      <c r="K14" s="177">
        <v>1.03</v>
      </c>
      <c r="L14" s="177">
        <v>0.87</v>
      </c>
      <c r="M14" s="177">
        <v>0.94</v>
      </c>
      <c r="N14" s="20"/>
    </row>
    <row r="15" spans="1:14" ht="15" customHeight="1" x14ac:dyDescent="0.2">
      <c r="A15" s="58">
        <v>15</v>
      </c>
      <c r="B15" s="147"/>
      <c r="C15" s="36"/>
      <c r="D15" s="147"/>
      <c r="E15" s="79"/>
      <c r="F15" s="79" t="s">
        <v>11</v>
      </c>
      <c r="G15" s="150"/>
      <c r="H15" s="177">
        <v>2.34</v>
      </c>
      <c r="I15" s="177">
        <v>2.78</v>
      </c>
      <c r="J15" s="177">
        <v>2.76</v>
      </c>
      <c r="K15" s="177">
        <v>2.69</v>
      </c>
      <c r="L15" s="177">
        <v>2.56</v>
      </c>
      <c r="M15" s="177">
        <v>2.52</v>
      </c>
      <c r="N15" s="20"/>
    </row>
    <row r="16" spans="1:14" x14ac:dyDescent="0.2">
      <c r="A16" s="22"/>
      <c r="B16" s="23"/>
      <c r="C16" s="23"/>
      <c r="D16" s="23"/>
      <c r="E16" s="23"/>
      <c r="F16" s="23"/>
      <c r="G16" s="23"/>
      <c r="H16" s="23"/>
      <c r="I16" s="23"/>
      <c r="J16" s="23"/>
      <c r="K16" s="23"/>
      <c r="L16" s="23"/>
      <c r="M16" s="23"/>
      <c r="N16" s="24"/>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1E241194-5972-48DC-B2C8-39AE9A59D20B}"/>
  </dataValidations>
  <pageMargins left="0.70866141732283472" right="0.70866141732283472" top="0.74803149606299213" bottom="0.74803149606299213" header="0.31496062992125989" footer="0.31496062992125989"/>
  <pageSetup paperSize="9" scale="77" orientation="landscape" cellComments="asDisplayed" r:id="rId1"/>
  <headerFooter>
    <oddHeader>&amp;CCommerce Commission Information Disclosure Template</oddHeader>
    <oddFooter>&amp;L&amp;F&amp;C&amp;P&amp;R&amp;A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pageSetUpPr fitToPage="1"/>
  </sheetPr>
  <dimension ref="A1:N16"/>
  <sheetViews>
    <sheetView showGridLines="0" view="pageBreakPreview" zoomScaleNormal="100" zoomScaleSheetLayoutView="100" workbookViewId="0">
      <selection activeCell="I20" sqref="I20"/>
    </sheetView>
  </sheetViews>
  <sheetFormatPr defaultRowHeight="12.75" x14ac:dyDescent="0.2"/>
  <cols>
    <col min="1" max="1" width="4.5703125" style="17" customWidth="1"/>
    <col min="2" max="2" width="3.28515625" style="17" customWidth="1"/>
    <col min="3" max="3" width="6.140625" style="17" customWidth="1"/>
    <col min="4" max="5" width="2.28515625" style="17" customWidth="1"/>
    <col min="6" max="6" width="41.5703125" style="17" customWidth="1"/>
    <col min="7" max="7" width="30.42578125" style="17" customWidth="1"/>
    <col min="8" max="13" width="16.140625" style="17" customWidth="1"/>
    <col min="14" max="14" width="1.7109375" style="17" customWidth="1"/>
    <col min="15" max="16384" width="9.140625" style="17"/>
  </cols>
  <sheetData>
    <row r="1" spans="1:14" ht="15" customHeight="1" x14ac:dyDescent="0.2">
      <c r="A1" s="30"/>
      <c r="B1" s="31"/>
      <c r="C1" s="31"/>
      <c r="D1" s="31"/>
      <c r="E1" s="31"/>
      <c r="F1" s="31"/>
      <c r="G1" s="31"/>
      <c r="H1" s="31"/>
      <c r="I1" s="31"/>
      <c r="J1" s="31"/>
      <c r="K1" s="31"/>
      <c r="L1" s="31"/>
      <c r="M1" s="31"/>
      <c r="N1" s="32"/>
    </row>
    <row r="2" spans="1:14" ht="18" customHeight="1" x14ac:dyDescent="0.3">
      <c r="A2" s="33"/>
      <c r="B2" s="76"/>
      <c r="C2" s="76"/>
      <c r="D2" s="76"/>
      <c r="E2" s="76"/>
      <c r="F2" s="76"/>
      <c r="G2" s="76"/>
      <c r="H2" s="76"/>
      <c r="I2" s="28"/>
      <c r="J2" s="42" t="s">
        <v>7</v>
      </c>
      <c r="K2" s="283" t="str">
        <f>IF(NOT(ISBLANK(CoverSheet!$C$8)),CoverSheet!$C$8,"")</f>
        <v>Aurora Energy Limited</v>
      </c>
      <c r="L2" s="283"/>
      <c r="M2" s="283"/>
      <c r="N2" s="25"/>
    </row>
    <row r="3" spans="1:14" ht="18" customHeight="1" x14ac:dyDescent="0.3">
      <c r="A3" s="33"/>
      <c r="B3" s="76"/>
      <c r="C3" s="76"/>
      <c r="D3" s="76"/>
      <c r="E3" s="76"/>
      <c r="F3" s="76"/>
      <c r="G3" s="76"/>
      <c r="H3" s="76"/>
      <c r="I3" s="28"/>
      <c r="J3" s="42" t="s">
        <v>81</v>
      </c>
      <c r="K3" s="284" t="str">
        <f>IF(ISNUMBER(CoverSheet!$C$12),TEXT(CoverSheet!$C$12,"_([$-1409]d mmmm yyyy;_(@")&amp;" –"&amp;TEXT(DATE(YEAR(CoverSheet!$C$12)+10,MONTH(CoverSheet!$C$12),DAY(CoverSheet!$C$12)-1),"_([$-1409]d mmmm yyyy;_(@"),"")</f>
        <v xml:space="preserve"> 1 April 2022 – 31 March 2032</v>
      </c>
      <c r="L3" s="284"/>
      <c r="M3" s="284"/>
      <c r="N3" s="25"/>
    </row>
    <row r="4" spans="1:14" ht="18" customHeight="1" x14ac:dyDescent="0.35">
      <c r="A4" s="77"/>
      <c r="B4" s="76"/>
      <c r="C4" s="76"/>
      <c r="D4" s="76"/>
      <c r="E4" s="76"/>
      <c r="F4" s="76"/>
      <c r="G4" s="76"/>
      <c r="H4" s="76"/>
      <c r="I4" s="40"/>
      <c r="J4" s="42" t="s">
        <v>66</v>
      </c>
      <c r="K4" s="290" t="s">
        <v>317</v>
      </c>
      <c r="L4" s="290"/>
      <c r="M4" s="290"/>
      <c r="N4" s="25"/>
    </row>
    <row r="5" spans="1:14" s="80" customFormat="1" ht="21" x14ac:dyDescent="0.35">
      <c r="A5" s="85" t="s">
        <v>151</v>
      </c>
      <c r="B5" s="81"/>
      <c r="C5" s="81"/>
      <c r="D5" s="81"/>
      <c r="E5" s="81"/>
      <c r="F5" s="81"/>
      <c r="G5" s="81"/>
      <c r="H5" s="81"/>
      <c r="I5" s="40"/>
      <c r="J5" s="42"/>
      <c r="K5" s="42"/>
      <c r="L5" s="42"/>
      <c r="M5" s="42"/>
      <c r="N5" s="25"/>
    </row>
    <row r="6" spans="1:14" s="18" customFormat="1" ht="33" customHeight="1" x14ac:dyDescent="0.2">
      <c r="A6" s="291" t="s">
        <v>208</v>
      </c>
      <c r="B6" s="292"/>
      <c r="C6" s="292"/>
      <c r="D6" s="292"/>
      <c r="E6" s="292"/>
      <c r="F6" s="292"/>
      <c r="G6" s="292"/>
      <c r="H6" s="292"/>
      <c r="I6" s="292"/>
      <c r="J6" s="292"/>
      <c r="K6" s="292"/>
      <c r="L6" s="292"/>
      <c r="M6" s="292"/>
      <c r="N6" s="43"/>
    </row>
    <row r="7" spans="1:14" ht="15" customHeight="1" x14ac:dyDescent="0.2">
      <c r="A7" s="38" t="s">
        <v>240</v>
      </c>
      <c r="B7" s="56"/>
      <c r="C7" s="35"/>
      <c r="D7" s="76"/>
      <c r="E7" s="76"/>
      <c r="F7" s="76"/>
      <c r="G7" s="76"/>
      <c r="H7" s="76"/>
      <c r="I7" s="76"/>
      <c r="J7" s="76"/>
      <c r="K7" s="76"/>
      <c r="L7" s="76"/>
      <c r="M7" s="76"/>
      <c r="N7" s="25"/>
    </row>
    <row r="8" spans="1:14" ht="14.25" customHeight="1" x14ac:dyDescent="0.2">
      <c r="A8" s="58">
        <v>8</v>
      </c>
      <c r="B8" s="78"/>
      <c r="C8" s="75"/>
      <c r="D8" s="75"/>
      <c r="E8" s="75"/>
      <c r="F8" s="75"/>
      <c r="G8" s="34"/>
      <c r="H8" s="34" t="s">
        <v>82</v>
      </c>
      <c r="I8" s="34" t="s">
        <v>161</v>
      </c>
      <c r="J8" s="34" t="s">
        <v>162</v>
      </c>
      <c r="K8" s="34" t="s">
        <v>163</v>
      </c>
      <c r="L8" s="34" t="s">
        <v>164</v>
      </c>
      <c r="M8" s="34" t="s">
        <v>165</v>
      </c>
      <c r="N8" s="37"/>
    </row>
    <row r="9" spans="1:14" ht="12.75" customHeight="1" x14ac:dyDescent="0.2">
      <c r="A9" s="58">
        <v>9</v>
      </c>
      <c r="B9" s="75"/>
      <c r="C9" s="26"/>
      <c r="D9" s="75"/>
      <c r="E9" s="60"/>
      <c r="F9" s="79"/>
      <c r="G9" s="189" t="str">
        <f>IF(ISNUMBER(CoverSheet!$C$12),"for year ended","")</f>
        <v>for year ended</v>
      </c>
      <c r="H9" s="50">
        <f>IF(ISNUMBER(CoverSheet!$C$12),DATE(YEAR(CoverSheet!$C$12),MONTH(CoverSheet!$C$12),DAY(CoverSheet!$C$12))-1,"")</f>
        <v>44651</v>
      </c>
      <c r="I9" s="50">
        <f>IF(ISNUMBER(CoverSheet!$C$12),DATE(YEAR(CoverSheet!$C$12)+1,MONTH(CoverSheet!$C$12),DAY(CoverSheet!$C$12))-1,"")</f>
        <v>45016</v>
      </c>
      <c r="J9" s="50">
        <f>IF(ISNUMBER(CoverSheet!$C$12),DATE(YEAR(CoverSheet!$C$12)+2,MONTH(CoverSheet!$C$12),DAY(CoverSheet!$C$12))-1,"")</f>
        <v>45382</v>
      </c>
      <c r="K9" s="50">
        <f>IF(ISNUMBER(CoverSheet!$C$12),DATE(YEAR(CoverSheet!$C$12)+3,MONTH(CoverSheet!$C$12),DAY(CoverSheet!$C$12))-1,"")</f>
        <v>45747</v>
      </c>
      <c r="L9" s="50">
        <f>IF(ISNUMBER(CoverSheet!$C$12),DATE(YEAR(CoverSheet!$C$12)+4,MONTH(CoverSheet!$C$12),DAY(CoverSheet!$C$12))-1,"")</f>
        <v>46112</v>
      </c>
      <c r="M9" s="50">
        <f>IF(ISNUMBER(CoverSheet!$C$12),DATE(YEAR(CoverSheet!$C$12)+5,MONTH(CoverSheet!$C$12),DAY(CoverSheet!$C$12))-1,"")</f>
        <v>46477</v>
      </c>
      <c r="N9" s="20"/>
    </row>
    <row r="10" spans="1:14" s="73" customFormat="1" ht="12.75" customHeight="1" x14ac:dyDescent="0.2">
      <c r="A10" s="58">
        <v>10</v>
      </c>
      <c r="B10" s="75"/>
      <c r="C10" s="26"/>
      <c r="D10" s="75"/>
      <c r="E10" s="60" t="s">
        <v>12</v>
      </c>
      <c r="F10" s="79"/>
      <c r="G10" s="189"/>
      <c r="H10" s="59"/>
      <c r="I10" s="50"/>
      <c r="J10" s="50"/>
      <c r="K10" s="50"/>
      <c r="L10" s="50"/>
      <c r="M10" s="50"/>
      <c r="N10" s="20"/>
    </row>
    <row r="11" spans="1:14" ht="15" customHeight="1" x14ac:dyDescent="0.2">
      <c r="A11" s="58">
        <v>11</v>
      </c>
      <c r="B11" s="75"/>
      <c r="C11" s="36"/>
      <c r="D11" s="75"/>
      <c r="E11" s="79"/>
      <c r="F11" s="79" t="s">
        <v>10</v>
      </c>
      <c r="G11" s="62"/>
      <c r="H11" s="181">
        <v>135.22999999999999</v>
      </c>
      <c r="I11" s="181">
        <v>138.63999999999999</v>
      </c>
      <c r="J11" s="181">
        <v>132.4</v>
      </c>
      <c r="K11" s="181">
        <v>133.19999999999999</v>
      </c>
      <c r="L11" s="181">
        <v>110.38</v>
      </c>
      <c r="M11" s="181">
        <v>119.27</v>
      </c>
      <c r="N11" s="20"/>
    </row>
    <row r="12" spans="1:14" ht="15" customHeight="1" x14ac:dyDescent="0.2">
      <c r="A12" s="58">
        <v>12</v>
      </c>
      <c r="B12" s="75"/>
      <c r="C12" s="36"/>
      <c r="D12" s="75"/>
      <c r="E12" s="79"/>
      <c r="F12" s="79" t="s">
        <v>11</v>
      </c>
      <c r="G12" s="78"/>
      <c r="H12" s="181">
        <v>217.51</v>
      </c>
      <c r="I12" s="181">
        <v>228.4</v>
      </c>
      <c r="J12" s="181">
        <v>225.66</v>
      </c>
      <c r="K12" s="181">
        <v>222.05</v>
      </c>
      <c r="L12" s="181">
        <v>214.05</v>
      </c>
      <c r="M12" s="181">
        <v>208.98</v>
      </c>
      <c r="N12" s="20"/>
    </row>
    <row r="13" spans="1:14" ht="30" customHeight="1" x14ac:dyDescent="0.2">
      <c r="A13" s="58">
        <v>13</v>
      </c>
      <c r="B13" s="75"/>
      <c r="C13" s="79"/>
      <c r="D13" s="75"/>
      <c r="E13" s="60" t="s">
        <v>142</v>
      </c>
      <c r="F13" s="79"/>
      <c r="G13" s="75"/>
      <c r="H13" s="75"/>
      <c r="I13" s="75"/>
      <c r="J13" s="75"/>
      <c r="K13" s="75"/>
      <c r="L13" s="75"/>
      <c r="M13" s="75"/>
      <c r="N13" s="20"/>
    </row>
    <row r="14" spans="1:14" ht="15" customHeight="1" x14ac:dyDescent="0.2">
      <c r="A14" s="58">
        <v>14</v>
      </c>
      <c r="B14" s="75"/>
      <c r="C14" s="36"/>
      <c r="D14" s="75"/>
      <c r="E14" s="79"/>
      <c r="F14" s="79" t="s">
        <v>10</v>
      </c>
      <c r="G14" s="78"/>
      <c r="H14" s="177">
        <v>0.53</v>
      </c>
      <c r="I14" s="177">
        <v>0.57999999999999996</v>
      </c>
      <c r="J14" s="177">
        <v>0.56000000000000005</v>
      </c>
      <c r="K14" s="177">
        <v>0.56000000000000005</v>
      </c>
      <c r="L14" s="177">
        <v>0.47</v>
      </c>
      <c r="M14" s="177">
        <v>0.51</v>
      </c>
      <c r="N14" s="20"/>
    </row>
    <row r="15" spans="1:14" ht="15" customHeight="1" x14ac:dyDescent="0.2">
      <c r="A15" s="58">
        <v>15</v>
      </c>
      <c r="B15" s="75"/>
      <c r="C15" s="36"/>
      <c r="D15" s="75"/>
      <c r="E15" s="79"/>
      <c r="F15" s="79" t="s">
        <v>11</v>
      </c>
      <c r="G15" s="78"/>
      <c r="H15" s="177">
        <v>2.23</v>
      </c>
      <c r="I15" s="177">
        <v>2.66</v>
      </c>
      <c r="J15" s="177">
        <v>2.63</v>
      </c>
      <c r="K15" s="177">
        <v>2.57</v>
      </c>
      <c r="L15" s="177">
        <v>2.44</v>
      </c>
      <c r="M15" s="177">
        <v>2.4</v>
      </c>
      <c r="N15" s="20"/>
    </row>
    <row r="16" spans="1:14" x14ac:dyDescent="0.2">
      <c r="A16" s="22"/>
      <c r="B16" s="23"/>
      <c r="C16" s="23"/>
      <c r="D16" s="23"/>
      <c r="E16" s="23"/>
      <c r="F16" s="23"/>
      <c r="G16" s="23"/>
      <c r="H16" s="23"/>
      <c r="I16" s="23"/>
      <c r="J16" s="23"/>
      <c r="K16" s="23"/>
      <c r="L16" s="23"/>
      <c r="M16" s="23"/>
      <c r="N16" s="24"/>
    </row>
  </sheetData>
  <sheetProtection sheet="1" objects="1" formatRows="0" insertRows="0"/>
  <customSheetViews>
    <customSheetView guid="{21F2E024-704F-4E93-AC63-213755ECFFE0}" scale="55" showPageBreaks="1" showGridLines="0" fitToPage="1" view="pageBreakPreview">
      <pane ySplit="6" topLeftCell="A7" activePane="bottomLeft" state="frozen"/>
      <selection pane="bottomLeft" activeCell="H39" sqref="H39"/>
      <pageMargins left="0.70866141732283472" right="0.70866141732283472" top="0.74803149606299213" bottom="0.74803149606299213" header="0.31496062992125984" footer="0.31496062992125984"/>
      <pageSetup paperSize="9" scale="90"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K2:M2"/>
    <mergeCell ref="K3:M3"/>
    <mergeCell ref="K4:M4"/>
    <mergeCell ref="A6:M6"/>
  </mergeCells>
  <dataValidations count="1">
    <dataValidation allowBlank="1" showInputMessage="1" showErrorMessage="1" prompt="Please enter Network / Sub-Network Name" sqref="K4:M4" xr:uid="{00000000-0002-0000-0800-000000000000}"/>
  </dataValidations>
  <pageMargins left="0.70866141732283472" right="0.70866141732283472" top="0.74803149606299213" bottom="0.74803149606299213" header="0.31496062992125989" footer="0.31496062992125989"/>
  <pageSetup paperSize="9" scale="77" orientation="landscape" cellComments="asDisplayed" r:id="rId2"/>
  <headerFooter>
    <oddHeader>&amp;CCommerce Commission Information Disclosure Template</oddHeader>
    <oddFooter>&amp;L&amp;F&amp;C&amp;P&amp;R&amp;A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5C94-8C9B-490D-91A6-89DC499D2FD3}">
  <sheetPr>
    <tabColor rgb="FFFFFF00"/>
  </sheetPr>
  <dimension ref="A1:T95"/>
  <sheetViews>
    <sheetView showGridLines="0" view="pageBreakPreview" zoomScale="50" zoomScaleNormal="100" zoomScaleSheetLayoutView="50" workbookViewId="0">
      <pane ySplit="7" topLeftCell="A8" activePane="bottomLeft" state="frozen"/>
      <selection activeCell="E10" sqref="E10"/>
      <selection pane="bottomLeft" activeCell="N10" sqref="N10"/>
    </sheetView>
  </sheetViews>
  <sheetFormatPr defaultColWidth="9.140625" defaultRowHeight="12.75" x14ac:dyDescent="0.2"/>
  <cols>
    <col min="1" max="1" width="18.7109375" style="269" customWidth="1"/>
    <col min="2" max="2" width="17.85546875" style="269" customWidth="1"/>
    <col min="3" max="3" width="31.7109375" style="269" customWidth="1"/>
    <col min="4" max="4" width="8.5703125" style="269" customWidth="1"/>
    <col min="5" max="6" width="31.7109375" style="269" customWidth="1"/>
    <col min="7" max="9" width="52.7109375" style="269" customWidth="1"/>
    <col min="10" max="10" width="2.7109375" style="269" customWidth="1"/>
    <col min="11" max="11" width="3.7109375" style="269" customWidth="1"/>
    <col min="12" max="12" width="19.42578125" style="269" customWidth="1"/>
    <col min="13" max="13" width="17.85546875" style="269" customWidth="1"/>
    <col min="14" max="14" width="31.7109375" style="269" customWidth="1"/>
    <col min="15" max="19" width="38.7109375" style="269" customWidth="1"/>
    <col min="20" max="20" width="2.7109375" style="269" customWidth="1"/>
    <col min="21" max="16384" width="9.140625" style="269"/>
  </cols>
  <sheetData>
    <row r="1" spans="1:20" ht="15" customHeight="1" x14ac:dyDescent="0.2">
      <c r="A1" s="323"/>
      <c r="B1" s="322"/>
      <c r="C1" s="322"/>
      <c r="D1" s="322"/>
      <c r="E1" s="322"/>
      <c r="F1" s="322"/>
      <c r="G1" s="322"/>
      <c r="H1" s="322"/>
      <c r="I1" s="322"/>
      <c r="J1" s="321"/>
      <c r="K1" s="314"/>
      <c r="L1" s="323"/>
      <c r="M1" s="322"/>
      <c r="N1" s="322"/>
      <c r="O1" s="322"/>
      <c r="P1" s="322"/>
      <c r="Q1" s="322"/>
      <c r="R1" s="322"/>
      <c r="S1" s="322"/>
      <c r="T1" s="321"/>
    </row>
    <row r="2" spans="1:20" ht="18" customHeight="1" x14ac:dyDescent="0.3">
      <c r="A2" s="317"/>
      <c r="B2" s="313"/>
      <c r="C2" s="313"/>
      <c r="D2" s="313"/>
      <c r="E2" s="313"/>
      <c r="F2" s="313"/>
      <c r="G2" s="42" t="s">
        <v>7</v>
      </c>
      <c r="H2" s="320" t="str">
        <f>IF(NOT(ISBLANK([1]CoverSheet!$C$8)),[1]CoverSheet!$C$8,"")</f>
        <v>Aurora Energy Limited</v>
      </c>
      <c r="I2" s="319"/>
      <c r="J2" s="312"/>
      <c r="K2" s="314"/>
      <c r="L2" s="317"/>
      <c r="M2" s="313"/>
      <c r="N2" s="313"/>
      <c r="O2" s="313"/>
      <c r="P2" s="313"/>
      <c r="Q2" s="42" t="s">
        <v>7</v>
      </c>
      <c r="R2" s="320" t="str">
        <f>IF(NOT(ISBLANK([1]CoverSheet!$C$8)),[1]CoverSheet!$C$8,"")</f>
        <v>Aurora Energy Limited</v>
      </c>
      <c r="S2" s="319"/>
      <c r="T2" s="312"/>
    </row>
    <row r="3" spans="1:20" ht="18" customHeight="1" x14ac:dyDescent="0.25">
      <c r="A3" s="317"/>
      <c r="B3" s="313"/>
      <c r="C3" s="313"/>
      <c r="D3" s="313"/>
      <c r="E3" s="313"/>
      <c r="F3" s="313"/>
      <c r="G3" s="42" t="s">
        <v>81</v>
      </c>
      <c r="H3" s="316" t="str">
        <f>IF(ISNUMBER([1]CoverSheet!$C$12),TEXT([1]CoverSheet!$C$12,"_([$-1409]d mmmm yyyy;_(@")&amp;" –"&amp;TEXT(DATE(YEAR([1]CoverSheet!$C$12)+10,MONTH([1]CoverSheet!$C$12),DAY([1]CoverSheet!$C$12)-1),"_([$-1409]d mmmm yyyy;_(@"),"")</f>
        <v xml:space="preserve"> 1 April 2022 – 31 March 2032</v>
      </c>
      <c r="I3" s="315"/>
      <c r="J3" s="312"/>
      <c r="K3" s="314"/>
      <c r="L3" s="317"/>
      <c r="M3" s="313"/>
      <c r="N3" s="313"/>
      <c r="O3" s="313"/>
      <c r="P3" s="313"/>
      <c r="Q3" s="42" t="s">
        <v>81</v>
      </c>
      <c r="R3" s="316" t="str">
        <f>IF(ISNUMBER([1]CoverSheet!$C$12),TEXT([1]CoverSheet!$C$12,"_([$-1409]d mmmm yyyy;_(@")&amp;" –"&amp;TEXT(DATE(YEAR([1]CoverSheet!$C$12)+10,MONTH([1]CoverSheet!$C$12),DAY([1]CoverSheet!$C$12)-1),"_([$-1409]d mmmm yyyy;_(@"),"")</f>
        <v xml:space="preserve"> 1 April 2022 – 31 March 2032</v>
      </c>
      <c r="S3" s="315"/>
      <c r="T3" s="312"/>
    </row>
    <row r="4" spans="1:20" ht="18" customHeight="1" x14ac:dyDescent="0.35">
      <c r="A4" s="83"/>
      <c r="B4" s="313"/>
      <c r="C4" s="313"/>
      <c r="D4" s="313"/>
      <c r="E4" s="313"/>
      <c r="F4" s="313"/>
      <c r="G4" s="42" t="s">
        <v>448</v>
      </c>
      <c r="H4" s="331" t="s">
        <v>710</v>
      </c>
      <c r="I4" s="330"/>
      <c r="J4" s="312"/>
      <c r="K4" s="314"/>
      <c r="L4" s="83"/>
      <c r="M4" s="313"/>
      <c r="N4" s="313"/>
      <c r="O4" s="313"/>
      <c r="P4" s="313"/>
      <c r="Q4" s="42" t="s">
        <v>448</v>
      </c>
      <c r="R4" s="316" t="str">
        <f>IF(ISBLANK($H$4),"",$H$4)</f>
        <v>ISO 55001</v>
      </c>
      <c r="S4" s="315"/>
      <c r="T4" s="312"/>
    </row>
    <row r="5" spans="1:20" ht="21" x14ac:dyDescent="0.35">
      <c r="A5" s="149" t="s">
        <v>709</v>
      </c>
      <c r="B5" s="313"/>
      <c r="C5" s="313"/>
      <c r="D5" s="313"/>
      <c r="E5" s="313"/>
      <c r="F5" s="313"/>
      <c r="G5" s="42"/>
      <c r="H5" s="42"/>
      <c r="I5" s="42"/>
      <c r="J5" s="312"/>
      <c r="K5" s="314"/>
      <c r="L5" s="149" t="s">
        <v>447</v>
      </c>
      <c r="M5" s="313"/>
      <c r="N5" s="313"/>
      <c r="O5" s="313"/>
      <c r="P5" s="313"/>
      <c r="Q5" s="313"/>
      <c r="R5" s="313"/>
      <c r="S5" s="42"/>
      <c r="T5" s="312"/>
    </row>
    <row r="6" spans="1:20" s="19" customFormat="1" ht="21.2" customHeight="1" x14ac:dyDescent="0.2">
      <c r="A6" s="291" t="s">
        <v>708</v>
      </c>
      <c r="B6" s="292"/>
      <c r="C6" s="292"/>
      <c r="D6" s="292"/>
      <c r="E6" s="292"/>
      <c r="F6" s="292"/>
      <c r="G6" s="329"/>
      <c r="H6" s="329"/>
      <c r="I6" s="329"/>
      <c r="J6" s="325"/>
      <c r="K6" s="328"/>
      <c r="L6" s="327"/>
      <c r="M6" s="326"/>
      <c r="N6" s="326"/>
      <c r="O6" s="326"/>
      <c r="P6" s="326"/>
      <c r="Q6" s="326"/>
      <c r="R6" s="326"/>
      <c r="S6" s="326"/>
      <c r="T6" s="325"/>
    </row>
    <row r="7" spans="1:20" s="307" customFormat="1" ht="15" customHeight="1" x14ac:dyDescent="0.25">
      <c r="A7" s="309" t="s">
        <v>440</v>
      </c>
      <c r="B7" s="309" t="s">
        <v>439</v>
      </c>
      <c r="C7" s="309" t="s">
        <v>438</v>
      </c>
      <c r="D7" s="309" t="s">
        <v>446</v>
      </c>
      <c r="E7" s="309" t="s">
        <v>445</v>
      </c>
      <c r="F7" s="309" t="s">
        <v>444</v>
      </c>
      <c r="G7" s="309" t="s">
        <v>443</v>
      </c>
      <c r="H7" s="309" t="s">
        <v>442</v>
      </c>
      <c r="I7" s="309" t="s">
        <v>441</v>
      </c>
      <c r="J7" s="308"/>
      <c r="K7" s="311"/>
      <c r="L7" s="309" t="s">
        <v>440</v>
      </c>
      <c r="M7" s="309" t="s">
        <v>439</v>
      </c>
      <c r="N7" s="310" t="s">
        <v>438</v>
      </c>
      <c r="O7" s="309" t="s">
        <v>437</v>
      </c>
      <c r="P7" s="309" t="s">
        <v>436</v>
      </c>
      <c r="Q7" s="309" t="s">
        <v>435</v>
      </c>
      <c r="R7" s="309" t="s">
        <v>434</v>
      </c>
      <c r="S7" s="309" t="s">
        <v>433</v>
      </c>
      <c r="T7" s="308"/>
    </row>
    <row r="8" spans="1:20" s="297" customFormat="1" ht="260.45" customHeight="1" x14ac:dyDescent="0.25">
      <c r="A8" s="301">
        <v>3</v>
      </c>
      <c r="B8" s="299" t="s">
        <v>703</v>
      </c>
      <c r="C8" s="306" t="s">
        <v>702</v>
      </c>
      <c r="D8" s="305">
        <v>3</v>
      </c>
      <c r="E8" s="304" t="s">
        <v>707</v>
      </c>
      <c r="F8" s="304"/>
      <c r="G8" s="299" t="s">
        <v>706</v>
      </c>
      <c r="H8" s="299" t="s">
        <v>705</v>
      </c>
      <c r="I8" s="299" t="s">
        <v>704</v>
      </c>
      <c r="J8" s="298"/>
      <c r="K8" s="302"/>
      <c r="L8" s="301">
        <v>3</v>
      </c>
      <c r="M8" s="299" t="s">
        <v>703</v>
      </c>
      <c r="N8" s="300" t="s">
        <v>702</v>
      </c>
      <c r="O8" s="299" t="s">
        <v>701</v>
      </c>
      <c r="P8" s="299" t="s">
        <v>700</v>
      </c>
      <c r="Q8" s="299" t="s">
        <v>699</v>
      </c>
      <c r="R8" s="299" t="s">
        <v>698</v>
      </c>
      <c r="S8" s="299" t="s">
        <v>393</v>
      </c>
      <c r="T8" s="298"/>
    </row>
    <row r="9" spans="1:20" s="297" customFormat="1" ht="237.2" customHeight="1" x14ac:dyDescent="0.25">
      <c r="A9" s="301">
        <v>10</v>
      </c>
      <c r="B9" s="299" t="s">
        <v>684</v>
      </c>
      <c r="C9" s="306" t="s">
        <v>693</v>
      </c>
      <c r="D9" s="305">
        <v>2</v>
      </c>
      <c r="E9" s="304" t="s">
        <v>697</v>
      </c>
      <c r="F9" s="304"/>
      <c r="G9" s="299" t="s">
        <v>696</v>
      </c>
      <c r="H9" s="299" t="s">
        <v>695</v>
      </c>
      <c r="I9" s="299" t="s">
        <v>694</v>
      </c>
      <c r="J9" s="298"/>
      <c r="K9" s="302"/>
      <c r="L9" s="301">
        <v>10</v>
      </c>
      <c r="M9" s="299" t="s">
        <v>684</v>
      </c>
      <c r="N9" s="300" t="s">
        <v>693</v>
      </c>
      <c r="O9" s="299" t="s">
        <v>692</v>
      </c>
      <c r="P9" s="299" t="s">
        <v>691</v>
      </c>
      <c r="Q9" s="299" t="s">
        <v>690</v>
      </c>
      <c r="R9" s="299" t="s">
        <v>689</v>
      </c>
      <c r="S9" s="299" t="s">
        <v>393</v>
      </c>
      <c r="T9" s="298"/>
    </row>
    <row r="10" spans="1:20" s="297" customFormat="1" ht="171.75" customHeight="1" x14ac:dyDescent="0.25">
      <c r="A10" s="301">
        <v>11</v>
      </c>
      <c r="B10" s="299" t="s">
        <v>684</v>
      </c>
      <c r="C10" s="306" t="s">
        <v>683</v>
      </c>
      <c r="D10" s="305">
        <v>2</v>
      </c>
      <c r="E10" s="304" t="s">
        <v>688</v>
      </c>
      <c r="F10" s="304"/>
      <c r="G10" s="299" t="s">
        <v>687</v>
      </c>
      <c r="H10" s="299" t="s">
        <v>686</v>
      </c>
      <c r="I10" s="299" t="s">
        <v>685</v>
      </c>
      <c r="J10" s="298"/>
      <c r="K10" s="302"/>
      <c r="L10" s="301">
        <v>11</v>
      </c>
      <c r="M10" s="299" t="s">
        <v>684</v>
      </c>
      <c r="N10" s="300" t="s">
        <v>683</v>
      </c>
      <c r="O10" s="299" t="s">
        <v>682</v>
      </c>
      <c r="P10" s="299" t="s">
        <v>681</v>
      </c>
      <c r="Q10" s="299" t="s">
        <v>680</v>
      </c>
      <c r="R10" s="299" t="s">
        <v>679</v>
      </c>
      <c r="S10" s="299" t="s">
        <v>393</v>
      </c>
      <c r="T10" s="298"/>
    </row>
    <row r="11" spans="1:20" s="297" customFormat="1" ht="164.25" customHeight="1" x14ac:dyDescent="0.25">
      <c r="A11" s="301">
        <v>26</v>
      </c>
      <c r="B11" s="299" t="s">
        <v>646</v>
      </c>
      <c r="C11" s="306" t="s">
        <v>674</v>
      </c>
      <c r="D11" s="305">
        <v>2</v>
      </c>
      <c r="E11" s="304" t="s">
        <v>678</v>
      </c>
      <c r="F11" s="304"/>
      <c r="G11" s="299" t="s">
        <v>677</v>
      </c>
      <c r="H11" s="299" t="s">
        <v>676</v>
      </c>
      <c r="I11" s="299" t="s">
        <v>675</v>
      </c>
      <c r="J11" s="324"/>
      <c r="K11" s="302"/>
      <c r="L11" s="301">
        <v>26</v>
      </c>
      <c r="M11" s="299" t="s">
        <v>646</v>
      </c>
      <c r="N11" s="300" t="s">
        <v>674</v>
      </c>
      <c r="O11" s="299" t="s">
        <v>673</v>
      </c>
      <c r="P11" s="299" t="s">
        <v>672</v>
      </c>
      <c r="Q11" s="299" t="s">
        <v>671</v>
      </c>
      <c r="R11" s="299" t="s">
        <v>670</v>
      </c>
      <c r="S11" s="299" t="s">
        <v>393</v>
      </c>
      <c r="T11" s="324"/>
    </row>
    <row r="13" spans="1:20" ht="15" customHeight="1" x14ac:dyDescent="0.2">
      <c r="A13" s="323"/>
      <c r="B13" s="322"/>
      <c r="C13" s="322"/>
      <c r="D13" s="322"/>
      <c r="E13" s="322"/>
      <c r="F13" s="322"/>
      <c r="G13" s="322"/>
      <c r="H13" s="322"/>
      <c r="I13" s="322"/>
      <c r="J13" s="321"/>
      <c r="K13" s="314"/>
      <c r="L13" s="323"/>
      <c r="M13" s="322"/>
      <c r="N13" s="322"/>
      <c r="O13" s="322"/>
      <c r="P13" s="322"/>
      <c r="Q13" s="322"/>
      <c r="R13" s="322"/>
      <c r="S13" s="322"/>
      <c r="T13" s="321"/>
    </row>
    <row r="14" spans="1:20" ht="18" customHeight="1" x14ac:dyDescent="0.3">
      <c r="A14" s="317"/>
      <c r="B14" s="313"/>
      <c r="C14" s="313"/>
      <c r="D14" s="313"/>
      <c r="E14" s="313"/>
      <c r="F14" s="313"/>
      <c r="G14" s="42" t="s">
        <v>7</v>
      </c>
      <c r="H14" s="273" t="str">
        <f>IF(NOT(ISBLANK([1]CoverSheet!$C$8)),[1]CoverSheet!$C$8,"")</f>
        <v>Aurora Energy Limited</v>
      </c>
      <c r="I14" s="273"/>
      <c r="J14" s="312"/>
      <c r="K14" s="314"/>
      <c r="L14" s="317"/>
      <c r="M14" s="313"/>
      <c r="N14" s="313"/>
      <c r="O14" s="313"/>
      <c r="P14" s="313"/>
      <c r="Q14" s="42" t="s">
        <v>7</v>
      </c>
      <c r="R14" s="320" t="str">
        <f>IF(NOT(ISBLANK([1]CoverSheet!$C$8)),[1]CoverSheet!$C$8,"")</f>
        <v>Aurora Energy Limited</v>
      </c>
      <c r="S14" s="319"/>
      <c r="T14" s="312"/>
    </row>
    <row r="15" spans="1:20" ht="18" customHeight="1" x14ac:dyDescent="0.25">
      <c r="A15" s="317"/>
      <c r="B15" s="313"/>
      <c r="C15" s="313"/>
      <c r="D15" s="313"/>
      <c r="E15" s="313"/>
      <c r="F15" s="313"/>
      <c r="G15" s="42" t="s">
        <v>81</v>
      </c>
      <c r="H15" s="318" t="str">
        <f>IF(ISNUMBER([1]CoverSheet!$C$12),TEXT([1]CoverSheet!$C$12,"_([$-1409]d mmmm yyyy;_(@")&amp;" –"&amp;TEXT(DATE(YEAR([1]CoverSheet!$C$12)+10,MONTH([1]CoverSheet!$C$12),DAY([1]CoverSheet!$C$12)-1),"_([$-1409]d mmmm yyyy;_(@"),"")</f>
        <v xml:space="preserve"> 1 April 2022 – 31 March 2032</v>
      </c>
      <c r="I15" s="318"/>
      <c r="J15" s="312"/>
      <c r="K15" s="314"/>
      <c r="L15" s="317"/>
      <c r="M15" s="313"/>
      <c r="N15" s="313"/>
      <c r="O15" s="313"/>
      <c r="P15" s="313"/>
      <c r="Q15" s="42" t="s">
        <v>81</v>
      </c>
      <c r="R15" s="316" t="str">
        <f>IF(ISNUMBER([1]CoverSheet!$C$12),TEXT([1]CoverSheet!$C$12,"_([$-1409]d mmmm yyyy;_(@")&amp;" –"&amp;TEXT(DATE(YEAR([1]CoverSheet!$C$12)+10,MONTH([1]CoverSheet!$C$12),DAY([1]CoverSheet!$C$12)-1),"_([$-1409]d mmmm yyyy;_(@"),"")</f>
        <v xml:space="preserve"> 1 April 2022 – 31 March 2032</v>
      </c>
      <c r="S15" s="315"/>
      <c r="T15" s="312"/>
    </row>
    <row r="16" spans="1:20" ht="18" customHeight="1" x14ac:dyDescent="0.35">
      <c r="A16" s="83"/>
      <c r="B16" s="313"/>
      <c r="C16" s="313"/>
      <c r="D16" s="313"/>
      <c r="E16" s="313"/>
      <c r="F16" s="313"/>
      <c r="G16" s="42" t="s">
        <v>448</v>
      </c>
      <c r="H16" s="316" t="str">
        <f>IF(ISBLANK($H$4),"",$H$4)</f>
        <v>ISO 55001</v>
      </c>
      <c r="I16" s="315"/>
      <c r="J16" s="312"/>
      <c r="K16" s="314"/>
      <c r="L16" s="83"/>
      <c r="M16" s="313"/>
      <c r="N16" s="313"/>
      <c r="O16" s="313"/>
      <c r="P16" s="313"/>
      <c r="Q16" s="42" t="s">
        <v>448</v>
      </c>
      <c r="R16" s="316" t="str">
        <f>IF(ISBLANK($H$4),"",$H$4)</f>
        <v>ISO 55001</v>
      </c>
      <c r="S16" s="315"/>
      <c r="T16" s="312"/>
    </row>
    <row r="17" spans="1:20" ht="21" x14ac:dyDescent="0.35">
      <c r="A17" s="149" t="s">
        <v>447</v>
      </c>
      <c r="B17" s="313"/>
      <c r="C17" s="313"/>
      <c r="D17" s="313"/>
      <c r="E17" s="313"/>
      <c r="F17" s="313"/>
      <c r="G17" s="42"/>
      <c r="H17" s="42"/>
      <c r="I17" s="42"/>
      <c r="J17" s="312"/>
      <c r="K17" s="314"/>
      <c r="L17" s="149" t="s">
        <v>447</v>
      </c>
      <c r="M17" s="313"/>
      <c r="N17" s="313"/>
      <c r="O17" s="313"/>
      <c r="P17" s="313"/>
      <c r="Q17" s="313"/>
      <c r="R17" s="313"/>
      <c r="S17" s="42"/>
      <c r="T17" s="312"/>
    </row>
    <row r="18" spans="1:20" ht="15" customHeight="1" x14ac:dyDescent="0.2">
      <c r="A18" s="38"/>
      <c r="B18" s="313"/>
      <c r="C18" s="313"/>
      <c r="D18" s="313"/>
      <c r="E18" s="313"/>
      <c r="F18" s="313"/>
      <c r="G18" s="313"/>
      <c r="H18" s="313"/>
      <c r="I18" s="313"/>
      <c r="J18" s="312"/>
      <c r="K18" s="314"/>
      <c r="L18" s="38"/>
      <c r="M18" s="313"/>
      <c r="N18" s="313"/>
      <c r="O18" s="313"/>
      <c r="P18" s="313"/>
      <c r="Q18" s="313"/>
      <c r="R18" s="313"/>
      <c r="S18" s="313"/>
      <c r="T18" s="312"/>
    </row>
    <row r="19" spans="1:20" s="307" customFormat="1" ht="15" customHeight="1" x14ac:dyDescent="0.25">
      <c r="A19" s="309" t="s">
        <v>440</v>
      </c>
      <c r="B19" s="309" t="s">
        <v>439</v>
      </c>
      <c r="C19" s="309" t="s">
        <v>438</v>
      </c>
      <c r="D19" s="309" t="s">
        <v>446</v>
      </c>
      <c r="E19" s="309" t="s">
        <v>445</v>
      </c>
      <c r="F19" s="309" t="s">
        <v>444</v>
      </c>
      <c r="G19" s="309" t="s">
        <v>443</v>
      </c>
      <c r="H19" s="309" t="s">
        <v>442</v>
      </c>
      <c r="I19" s="309" t="s">
        <v>441</v>
      </c>
      <c r="J19" s="308"/>
      <c r="K19" s="311"/>
      <c r="L19" s="309" t="s">
        <v>440</v>
      </c>
      <c r="M19" s="309" t="s">
        <v>439</v>
      </c>
      <c r="N19" s="310" t="s">
        <v>438</v>
      </c>
      <c r="O19" s="309" t="s">
        <v>437</v>
      </c>
      <c r="P19" s="309" t="s">
        <v>436</v>
      </c>
      <c r="Q19" s="309" t="s">
        <v>435</v>
      </c>
      <c r="R19" s="309" t="s">
        <v>434</v>
      </c>
      <c r="S19" s="309" t="s">
        <v>433</v>
      </c>
      <c r="T19" s="308"/>
    </row>
    <row r="20" spans="1:20" s="297" customFormat="1" ht="167.25" customHeight="1" x14ac:dyDescent="0.25">
      <c r="A20" s="301">
        <v>27</v>
      </c>
      <c r="B20" s="299" t="s">
        <v>656</v>
      </c>
      <c r="C20" s="306" t="s">
        <v>665</v>
      </c>
      <c r="D20" s="305">
        <v>3</v>
      </c>
      <c r="E20" s="304" t="s">
        <v>669</v>
      </c>
      <c r="F20" s="303"/>
      <c r="G20" s="299" t="s">
        <v>668</v>
      </c>
      <c r="H20" s="299" t="s">
        <v>667</v>
      </c>
      <c r="I20" s="299" t="s">
        <v>666</v>
      </c>
      <c r="J20" s="298"/>
      <c r="K20" s="302"/>
      <c r="L20" s="301">
        <v>27</v>
      </c>
      <c r="M20" s="299" t="s">
        <v>656</v>
      </c>
      <c r="N20" s="300" t="s">
        <v>665</v>
      </c>
      <c r="O20" s="299" t="s">
        <v>664</v>
      </c>
      <c r="P20" s="299" t="s">
        <v>663</v>
      </c>
      <c r="Q20" s="299" t="s">
        <v>662</v>
      </c>
      <c r="R20" s="299" t="s">
        <v>661</v>
      </c>
      <c r="S20" s="299" t="s">
        <v>393</v>
      </c>
      <c r="T20" s="298"/>
    </row>
    <row r="21" spans="1:20" s="297" customFormat="1" ht="180" customHeight="1" x14ac:dyDescent="0.25">
      <c r="A21" s="301">
        <v>29</v>
      </c>
      <c r="B21" s="299" t="s">
        <v>656</v>
      </c>
      <c r="C21" s="306" t="s">
        <v>655</v>
      </c>
      <c r="D21" s="305">
        <v>3</v>
      </c>
      <c r="E21" s="304" t="s">
        <v>660</v>
      </c>
      <c r="F21" s="303"/>
      <c r="G21" s="299" t="s">
        <v>659</v>
      </c>
      <c r="H21" s="299" t="s">
        <v>658</v>
      </c>
      <c r="I21" s="299" t="s">
        <v>657</v>
      </c>
      <c r="J21" s="298"/>
      <c r="K21" s="302"/>
      <c r="L21" s="301">
        <v>29</v>
      </c>
      <c r="M21" s="299" t="s">
        <v>656</v>
      </c>
      <c r="N21" s="300" t="s">
        <v>655</v>
      </c>
      <c r="O21" s="299" t="s">
        <v>654</v>
      </c>
      <c r="P21" s="299" t="s">
        <v>653</v>
      </c>
      <c r="Q21" s="299" t="s">
        <v>652</v>
      </c>
      <c r="R21" s="299" t="s">
        <v>651</v>
      </c>
      <c r="S21" s="299" t="s">
        <v>393</v>
      </c>
      <c r="T21" s="298"/>
    </row>
    <row r="22" spans="1:20" s="297" customFormat="1" ht="221.25" customHeight="1" x14ac:dyDescent="0.25">
      <c r="A22" s="301">
        <v>31</v>
      </c>
      <c r="B22" s="299" t="s">
        <v>646</v>
      </c>
      <c r="C22" s="306" t="s">
        <v>645</v>
      </c>
      <c r="D22" s="305">
        <v>2</v>
      </c>
      <c r="E22" s="304" t="s">
        <v>650</v>
      </c>
      <c r="F22" s="303"/>
      <c r="G22" s="299" t="s">
        <v>649</v>
      </c>
      <c r="H22" s="299" t="s">
        <v>648</v>
      </c>
      <c r="I22" s="299" t="s">
        <v>647</v>
      </c>
      <c r="J22" s="298"/>
      <c r="K22" s="302"/>
      <c r="L22" s="301">
        <v>31</v>
      </c>
      <c r="M22" s="299" t="s">
        <v>646</v>
      </c>
      <c r="N22" s="300" t="s">
        <v>645</v>
      </c>
      <c r="O22" s="299" t="s">
        <v>644</v>
      </c>
      <c r="P22" s="299" t="s">
        <v>643</v>
      </c>
      <c r="Q22" s="299" t="s">
        <v>642</v>
      </c>
      <c r="R22" s="299" t="s">
        <v>641</v>
      </c>
      <c r="S22" s="299" t="s">
        <v>393</v>
      </c>
      <c r="T22" s="298"/>
    </row>
    <row r="23" spans="1:20" s="297" customFormat="1" ht="278.45" customHeight="1" x14ac:dyDescent="0.25">
      <c r="A23" s="301">
        <v>33</v>
      </c>
      <c r="B23" s="299" t="s">
        <v>636</v>
      </c>
      <c r="C23" s="306" t="s">
        <v>635</v>
      </c>
      <c r="D23" s="305">
        <v>3</v>
      </c>
      <c r="E23" s="304" t="s">
        <v>640</v>
      </c>
      <c r="F23" s="303"/>
      <c r="G23" s="299" t="s">
        <v>639</v>
      </c>
      <c r="H23" s="299" t="s">
        <v>638</v>
      </c>
      <c r="I23" s="299" t="s">
        <v>637</v>
      </c>
      <c r="J23" s="324"/>
      <c r="K23" s="302"/>
      <c r="L23" s="301">
        <v>33</v>
      </c>
      <c r="M23" s="299" t="s">
        <v>636</v>
      </c>
      <c r="N23" s="300" t="s">
        <v>635</v>
      </c>
      <c r="O23" s="299" t="s">
        <v>634</v>
      </c>
      <c r="P23" s="299" t="s">
        <v>633</v>
      </c>
      <c r="Q23" s="299" t="s">
        <v>632</v>
      </c>
      <c r="R23" s="299" t="s">
        <v>631</v>
      </c>
      <c r="S23" s="299" t="s">
        <v>393</v>
      </c>
      <c r="T23" s="324"/>
    </row>
    <row r="25" spans="1:20" ht="15" customHeight="1" x14ac:dyDescent="0.2">
      <c r="A25" s="323"/>
      <c r="B25" s="322"/>
      <c r="C25" s="322"/>
      <c r="D25" s="322"/>
      <c r="E25" s="322"/>
      <c r="F25" s="322"/>
      <c r="G25" s="322"/>
      <c r="H25" s="322"/>
      <c r="I25" s="322"/>
      <c r="J25" s="321"/>
      <c r="K25" s="314"/>
      <c r="L25" s="323"/>
      <c r="M25" s="322"/>
      <c r="N25" s="322"/>
      <c r="O25" s="322"/>
      <c r="P25" s="322"/>
      <c r="Q25" s="322"/>
      <c r="R25" s="322"/>
      <c r="S25" s="322"/>
      <c r="T25" s="321"/>
    </row>
    <row r="26" spans="1:20" ht="18" customHeight="1" x14ac:dyDescent="0.3">
      <c r="A26" s="317"/>
      <c r="B26" s="313"/>
      <c r="C26" s="313"/>
      <c r="D26" s="313"/>
      <c r="E26" s="313"/>
      <c r="F26" s="313"/>
      <c r="G26" s="42" t="s">
        <v>7</v>
      </c>
      <c r="H26" s="273" t="str">
        <f>IF(NOT(ISBLANK([1]CoverSheet!$C$8)),[1]CoverSheet!$C$8,"")</f>
        <v>Aurora Energy Limited</v>
      </c>
      <c r="I26" s="273"/>
      <c r="J26" s="312"/>
      <c r="K26" s="314"/>
      <c r="L26" s="317"/>
      <c r="M26" s="313"/>
      <c r="N26" s="313"/>
      <c r="O26" s="313"/>
      <c r="P26" s="313"/>
      <c r="Q26" s="42" t="s">
        <v>7</v>
      </c>
      <c r="R26" s="320" t="str">
        <f>IF(NOT(ISBLANK([1]CoverSheet!$C$8)),[1]CoverSheet!$C$8,"")</f>
        <v>Aurora Energy Limited</v>
      </c>
      <c r="S26" s="319"/>
      <c r="T26" s="312"/>
    </row>
    <row r="27" spans="1:20" ht="18" customHeight="1" x14ac:dyDescent="0.25">
      <c r="A27" s="317"/>
      <c r="B27" s="313"/>
      <c r="C27" s="313"/>
      <c r="D27" s="313"/>
      <c r="E27" s="313"/>
      <c r="F27" s="313"/>
      <c r="G27" s="42" t="s">
        <v>81</v>
      </c>
      <c r="H27" s="318" t="str">
        <f>IF(ISNUMBER([1]CoverSheet!$C$12),TEXT([1]CoverSheet!$C$12,"_([$-1409]d mmmm yyyy;_(@")&amp;" –"&amp;TEXT(DATE(YEAR([1]CoverSheet!$C$12)+10,MONTH([1]CoverSheet!$C$12),DAY([1]CoverSheet!$C$12)-1),"_([$-1409]d mmmm yyyy;_(@"),"")</f>
        <v xml:space="preserve"> 1 April 2022 – 31 March 2032</v>
      </c>
      <c r="I27" s="318"/>
      <c r="J27" s="312"/>
      <c r="K27" s="314"/>
      <c r="L27" s="317"/>
      <c r="M27" s="313"/>
      <c r="N27" s="313"/>
      <c r="O27" s="313"/>
      <c r="P27" s="313"/>
      <c r="Q27" s="42" t="s">
        <v>81</v>
      </c>
      <c r="R27" s="316" t="str">
        <f>IF(ISNUMBER([1]CoverSheet!$C$12),TEXT([1]CoverSheet!$C$12,"_([$-1409]d mmmm yyyy;_(@")&amp;" –"&amp;TEXT(DATE(YEAR([1]CoverSheet!$C$12)+10,MONTH([1]CoverSheet!$C$12),DAY([1]CoverSheet!$C$12)-1),"_([$-1409]d mmmm yyyy;_(@"),"")</f>
        <v xml:space="preserve"> 1 April 2022 – 31 March 2032</v>
      </c>
      <c r="S27" s="315"/>
      <c r="T27" s="312"/>
    </row>
    <row r="28" spans="1:20" ht="18" customHeight="1" x14ac:dyDescent="0.35">
      <c r="A28" s="83"/>
      <c r="B28" s="313"/>
      <c r="C28" s="313"/>
      <c r="D28" s="313"/>
      <c r="E28" s="313"/>
      <c r="F28" s="313"/>
      <c r="G28" s="42" t="s">
        <v>448</v>
      </c>
      <c r="H28" s="316" t="str">
        <f>IF(ISBLANK($H$4),"",$H$4)</f>
        <v>ISO 55001</v>
      </c>
      <c r="I28" s="315"/>
      <c r="J28" s="312"/>
      <c r="K28" s="314"/>
      <c r="L28" s="83"/>
      <c r="M28" s="313"/>
      <c r="N28" s="313"/>
      <c r="O28" s="313"/>
      <c r="P28" s="313"/>
      <c r="Q28" s="42" t="s">
        <v>448</v>
      </c>
      <c r="R28" s="316" t="str">
        <f>IF(ISBLANK($H$4),"",$H$4)</f>
        <v>ISO 55001</v>
      </c>
      <c r="S28" s="315"/>
      <c r="T28" s="312"/>
    </row>
    <row r="29" spans="1:20" ht="21" x14ac:dyDescent="0.35">
      <c r="A29" s="149" t="s">
        <v>447</v>
      </c>
      <c r="B29" s="313"/>
      <c r="C29" s="313"/>
      <c r="D29" s="313"/>
      <c r="E29" s="313"/>
      <c r="F29" s="313"/>
      <c r="G29" s="42"/>
      <c r="H29" s="42"/>
      <c r="I29" s="42"/>
      <c r="J29" s="312"/>
      <c r="K29" s="314"/>
      <c r="L29" s="149" t="s">
        <v>447</v>
      </c>
      <c r="M29" s="313"/>
      <c r="N29" s="313"/>
      <c r="O29" s="313"/>
      <c r="P29" s="313"/>
      <c r="Q29" s="313"/>
      <c r="R29" s="313"/>
      <c r="S29" s="42"/>
      <c r="T29" s="312"/>
    </row>
    <row r="30" spans="1:20" ht="15" customHeight="1" x14ac:dyDescent="0.2">
      <c r="A30" s="38"/>
      <c r="B30" s="313"/>
      <c r="C30" s="313"/>
      <c r="D30" s="313"/>
      <c r="E30" s="313"/>
      <c r="F30" s="313"/>
      <c r="G30" s="313"/>
      <c r="H30" s="313"/>
      <c r="I30" s="313"/>
      <c r="J30" s="312"/>
      <c r="K30" s="314"/>
      <c r="L30" s="38"/>
      <c r="M30" s="313"/>
      <c r="N30" s="313"/>
      <c r="O30" s="313"/>
      <c r="P30" s="313"/>
      <c r="Q30" s="313"/>
      <c r="R30" s="313"/>
      <c r="S30" s="313"/>
      <c r="T30" s="312"/>
    </row>
    <row r="31" spans="1:20" s="307" customFormat="1" ht="15" customHeight="1" x14ac:dyDescent="0.25">
      <c r="A31" s="309" t="s">
        <v>440</v>
      </c>
      <c r="B31" s="309" t="s">
        <v>439</v>
      </c>
      <c r="C31" s="309" t="s">
        <v>438</v>
      </c>
      <c r="D31" s="309" t="s">
        <v>446</v>
      </c>
      <c r="E31" s="309" t="s">
        <v>445</v>
      </c>
      <c r="F31" s="309" t="s">
        <v>444</v>
      </c>
      <c r="G31" s="309" t="s">
        <v>443</v>
      </c>
      <c r="H31" s="309" t="s">
        <v>442</v>
      </c>
      <c r="I31" s="309" t="s">
        <v>441</v>
      </c>
      <c r="J31" s="308"/>
      <c r="K31" s="311"/>
      <c r="L31" s="309" t="s">
        <v>440</v>
      </c>
      <c r="M31" s="309" t="s">
        <v>439</v>
      </c>
      <c r="N31" s="310" t="s">
        <v>438</v>
      </c>
      <c r="O31" s="309" t="s">
        <v>437</v>
      </c>
      <c r="P31" s="309" t="s">
        <v>436</v>
      </c>
      <c r="Q31" s="309" t="s">
        <v>435</v>
      </c>
      <c r="R31" s="309" t="s">
        <v>434</v>
      </c>
      <c r="S31" s="309" t="s">
        <v>433</v>
      </c>
      <c r="T31" s="308"/>
    </row>
    <row r="32" spans="1:20" s="297" customFormat="1" ht="185.25" customHeight="1" x14ac:dyDescent="0.25">
      <c r="A32" s="301">
        <v>37</v>
      </c>
      <c r="B32" s="299" t="s">
        <v>608</v>
      </c>
      <c r="C32" s="306" t="s">
        <v>626</v>
      </c>
      <c r="D32" s="305">
        <v>3</v>
      </c>
      <c r="E32" s="304" t="s">
        <v>630</v>
      </c>
      <c r="F32" s="303"/>
      <c r="G32" s="299" t="s">
        <v>629</v>
      </c>
      <c r="H32" s="299" t="s">
        <v>628</v>
      </c>
      <c r="I32" s="299" t="s">
        <v>627</v>
      </c>
      <c r="J32" s="298"/>
      <c r="K32" s="302"/>
      <c r="L32" s="301">
        <v>37</v>
      </c>
      <c r="M32" s="299" t="s">
        <v>608</v>
      </c>
      <c r="N32" s="300" t="s">
        <v>626</v>
      </c>
      <c r="O32" s="299" t="s">
        <v>625</v>
      </c>
      <c r="P32" s="299" t="s">
        <v>624</v>
      </c>
      <c r="Q32" s="299" t="s">
        <v>623</v>
      </c>
      <c r="R32" s="299" t="s">
        <v>622</v>
      </c>
      <c r="S32" s="299" t="s">
        <v>393</v>
      </c>
      <c r="T32" s="298"/>
    </row>
    <row r="33" spans="1:20" s="297" customFormat="1" ht="168.75" customHeight="1" x14ac:dyDescent="0.25">
      <c r="A33" s="301">
        <v>40</v>
      </c>
      <c r="B33" s="299" t="s">
        <v>608</v>
      </c>
      <c r="C33" s="306" t="s">
        <v>617</v>
      </c>
      <c r="D33" s="305">
        <v>2</v>
      </c>
      <c r="E33" s="304" t="s">
        <v>621</v>
      </c>
      <c r="F33" s="303"/>
      <c r="G33" s="299" t="s">
        <v>620</v>
      </c>
      <c r="H33" s="299" t="s">
        <v>619</v>
      </c>
      <c r="I33" s="299" t="s">
        <v>618</v>
      </c>
      <c r="J33" s="298"/>
      <c r="K33" s="302"/>
      <c r="L33" s="301">
        <v>40</v>
      </c>
      <c r="M33" s="299" t="s">
        <v>608</v>
      </c>
      <c r="N33" s="300" t="s">
        <v>617</v>
      </c>
      <c r="O33" s="299" t="s">
        <v>616</v>
      </c>
      <c r="P33" s="299" t="s">
        <v>615</v>
      </c>
      <c r="Q33" s="299" t="s">
        <v>614</v>
      </c>
      <c r="R33" s="299" t="s">
        <v>613</v>
      </c>
      <c r="S33" s="299" t="s">
        <v>393</v>
      </c>
      <c r="T33" s="298"/>
    </row>
    <row r="34" spans="1:20" s="297" customFormat="1" ht="129.75" customHeight="1" x14ac:dyDescent="0.25">
      <c r="A34" s="301">
        <v>42</v>
      </c>
      <c r="B34" s="299" t="s">
        <v>608</v>
      </c>
      <c r="C34" s="306" t="s">
        <v>607</v>
      </c>
      <c r="D34" s="305">
        <v>3</v>
      </c>
      <c r="E34" s="304" t="s">
        <v>612</v>
      </c>
      <c r="F34" s="303"/>
      <c r="G34" s="299" t="s">
        <v>611</v>
      </c>
      <c r="H34" s="299" t="s">
        <v>610</v>
      </c>
      <c r="I34" s="299" t="s">
        <v>609</v>
      </c>
      <c r="J34" s="298"/>
      <c r="K34" s="302"/>
      <c r="L34" s="301">
        <v>42</v>
      </c>
      <c r="M34" s="299" t="s">
        <v>608</v>
      </c>
      <c r="N34" s="300" t="s">
        <v>607</v>
      </c>
      <c r="O34" s="299" t="s">
        <v>606</v>
      </c>
      <c r="P34" s="299" t="s">
        <v>605</v>
      </c>
      <c r="Q34" s="299" t="s">
        <v>604</v>
      </c>
      <c r="R34" s="299" t="s">
        <v>603</v>
      </c>
      <c r="S34" s="299" t="s">
        <v>393</v>
      </c>
      <c r="T34" s="298"/>
    </row>
    <row r="35" spans="1:20" s="297" customFormat="1" ht="289.5" customHeight="1" x14ac:dyDescent="0.25">
      <c r="A35" s="301">
        <v>45</v>
      </c>
      <c r="B35" s="299" t="s">
        <v>598</v>
      </c>
      <c r="C35" s="306" t="s">
        <v>597</v>
      </c>
      <c r="D35" s="305">
        <v>2</v>
      </c>
      <c r="E35" s="304" t="s">
        <v>602</v>
      </c>
      <c r="F35" s="303"/>
      <c r="G35" s="299" t="s">
        <v>601</v>
      </c>
      <c r="H35" s="299" t="s">
        <v>600</v>
      </c>
      <c r="I35" s="299" t="s">
        <v>599</v>
      </c>
      <c r="J35" s="324"/>
      <c r="K35" s="302"/>
      <c r="L35" s="301">
        <v>45</v>
      </c>
      <c r="M35" s="299" t="s">
        <v>598</v>
      </c>
      <c r="N35" s="300" t="s">
        <v>597</v>
      </c>
      <c r="O35" s="299" t="s">
        <v>596</v>
      </c>
      <c r="P35" s="299" t="s">
        <v>595</v>
      </c>
      <c r="Q35" s="299" t="s">
        <v>594</v>
      </c>
      <c r="R35" s="299" t="s">
        <v>593</v>
      </c>
      <c r="S35" s="299" t="s">
        <v>393</v>
      </c>
      <c r="T35" s="324"/>
    </row>
    <row r="37" spans="1:20" ht="15" customHeight="1" x14ac:dyDescent="0.2">
      <c r="A37" s="323"/>
      <c r="B37" s="322"/>
      <c r="C37" s="322"/>
      <c r="D37" s="322"/>
      <c r="E37" s="322"/>
      <c r="F37" s="322"/>
      <c r="G37" s="322"/>
      <c r="H37" s="322"/>
      <c r="I37" s="322"/>
      <c r="J37" s="321"/>
      <c r="K37" s="314"/>
      <c r="L37" s="323"/>
      <c r="M37" s="322"/>
      <c r="N37" s="322"/>
      <c r="O37" s="322"/>
      <c r="P37" s="322"/>
      <c r="Q37" s="322"/>
      <c r="R37" s="322"/>
      <c r="S37" s="322"/>
      <c r="T37" s="321"/>
    </row>
    <row r="38" spans="1:20" ht="18" customHeight="1" x14ac:dyDescent="0.3">
      <c r="A38" s="317"/>
      <c r="B38" s="313"/>
      <c r="C38" s="313"/>
      <c r="D38" s="313"/>
      <c r="E38" s="313"/>
      <c r="F38" s="313"/>
      <c r="G38" s="42" t="s">
        <v>7</v>
      </c>
      <c r="H38" s="273" t="str">
        <f>IF(NOT(ISBLANK([1]CoverSheet!$C$8)),[1]CoverSheet!$C$8,"")</f>
        <v>Aurora Energy Limited</v>
      </c>
      <c r="I38" s="273"/>
      <c r="J38" s="312"/>
      <c r="K38" s="314"/>
      <c r="L38" s="317"/>
      <c r="M38" s="313"/>
      <c r="N38" s="313"/>
      <c r="O38" s="313"/>
      <c r="P38" s="313"/>
      <c r="Q38" s="42" t="s">
        <v>7</v>
      </c>
      <c r="R38" s="320" t="str">
        <f>IF(NOT(ISBLANK([1]CoverSheet!$C$8)),[1]CoverSheet!$C$8,"")</f>
        <v>Aurora Energy Limited</v>
      </c>
      <c r="S38" s="319"/>
      <c r="T38" s="312"/>
    </row>
    <row r="39" spans="1:20" ht="18" customHeight="1" x14ac:dyDescent="0.25">
      <c r="A39" s="317"/>
      <c r="B39" s="313"/>
      <c r="C39" s="313"/>
      <c r="D39" s="313"/>
      <c r="E39" s="313"/>
      <c r="F39" s="313"/>
      <c r="G39" s="42" t="s">
        <v>81</v>
      </c>
      <c r="H39" s="318" t="str">
        <f>IF(ISNUMBER([1]CoverSheet!$C$12),TEXT([1]CoverSheet!$C$12,"_([$-1409]d mmmm yyyy;_(@")&amp;" –"&amp;TEXT(DATE(YEAR([1]CoverSheet!$C$12)+10,MONTH([1]CoverSheet!$C$12),DAY([1]CoverSheet!$C$12)-1),"_([$-1409]d mmmm yyyy;_(@"),"")</f>
        <v xml:space="preserve"> 1 April 2022 – 31 March 2032</v>
      </c>
      <c r="I39" s="318"/>
      <c r="J39" s="312"/>
      <c r="K39" s="314"/>
      <c r="L39" s="317"/>
      <c r="M39" s="313"/>
      <c r="N39" s="313"/>
      <c r="O39" s="313"/>
      <c r="P39" s="313"/>
      <c r="Q39" s="42" t="s">
        <v>81</v>
      </c>
      <c r="R39" s="316" t="str">
        <f>IF(ISNUMBER([1]CoverSheet!$C$12),TEXT([1]CoverSheet!$C$12,"_([$-1409]d mmmm yyyy;_(@")&amp;" –"&amp;TEXT(DATE(YEAR([1]CoverSheet!$C$12)+10,MONTH([1]CoverSheet!$C$12),DAY([1]CoverSheet!$C$12)-1),"_([$-1409]d mmmm yyyy;_(@"),"")</f>
        <v xml:space="preserve"> 1 April 2022 – 31 March 2032</v>
      </c>
      <c r="S39" s="315"/>
      <c r="T39" s="312"/>
    </row>
    <row r="40" spans="1:20" ht="18" customHeight="1" x14ac:dyDescent="0.35">
      <c r="A40" s="83"/>
      <c r="B40" s="313"/>
      <c r="C40" s="313"/>
      <c r="D40" s="313"/>
      <c r="E40" s="313"/>
      <c r="F40" s="313"/>
      <c r="G40" s="42" t="s">
        <v>448</v>
      </c>
      <c r="H40" s="316" t="str">
        <f>IF(ISBLANK($H$4),"",$H$4)</f>
        <v>ISO 55001</v>
      </c>
      <c r="I40" s="315"/>
      <c r="J40" s="312"/>
      <c r="K40" s="314"/>
      <c r="L40" s="83"/>
      <c r="M40" s="313"/>
      <c r="N40" s="313"/>
      <c r="O40" s="313"/>
      <c r="P40" s="313"/>
      <c r="Q40" s="42" t="s">
        <v>448</v>
      </c>
      <c r="R40" s="316" t="str">
        <f>IF(ISBLANK($H$4),"",$H$4)</f>
        <v>ISO 55001</v>
      </c>
      <c r="S40" s="315"/>
      <c r="T40" s="312"/>
    </row>
    <row r="41" spans="1:20" ht="21" x14ac:dyDescent="0.35">
      <c r="A41" s="149" t="s">
        <v>447</v>
      </c>
      <c r="B41" s="313"/>
      <c r="C41" s="313"/>
      <c r="D41" s="313"/>
      <c r="E41" s="313"/>
      <c r="F41" s="313"/>
      <c r="G41" s="42"/>
      <c r="H41" s="42"/>
      <c r="I41" s="42"/>
      <c r="J41" s="312"/>
      <c r="K41" s="314"/>
      <c r="L41" s="149" t="s">
        <v>447</v>
      </c>
      <c r="M41" s="313"/>
      <c r="N41" s="313"/>
      <c r="O41" s="313"/>
      <c r="P41" s="313"/>
      <c r="Q41" s="313"/>
      <c r="R41" s="313"/>
      <c r="S41" s="42"/>
      <c r="T41" s="312"/>
    </row>
    <row r="42" spans="1:20" ht="15" customHeight="1" x14ac:dyDescent="0.2">
      <c r="A42" s="38"/>
      <c r="B42" s="313"/>
      <c r="C42" s="313"/>
      <c r="D42" s="313"/>
      <c r="E42" s="313"/>
      <c r="F42" s="313"/>
      <c r="G42" s="313"/>
      <c r="H42" s="313"/>
      <c r="I42" s="313"/>
      <c r="J42" s="312"/>
      <c r="K42" s="314"/>
      <c r="L42" s="38"/>
      <c r="M42" s="313"/>
      <c r="N42" s="313"/>
      <c r="O42" s="313"/>
      <c r="P42" s="313"/>
      <c r="Q42" s="313"/>
      <c r="R42" s="313"/>
      <c r="S42" s="313"/>
      <c r="T42" s="312"/>
    </row>
    <row r="43" spans="1:20" s="307" customFormat="1" ht="15" customHeight="1" x14ac:dyDescent="0.25">
      <c r="A43" s="309" t="s">
        <v>440</v>
      </c>
      <c r="B43" s="309" t="s">
        <v>439</v>
      </c>
      <c r="C43" s="309" t="s">
        <v>438</v>
      </c>
      <c r="D43" s="309" t="s">
        <v>446</v>
      </c>
      <c r="E43" s="309" t="s">
        <v>445</v>
      </c>
      <c r="F43" s="309" t="s">
        <v>444</v>
      </c>
      <c r="G43" s="309" t="s">
        <v>443</v>
      </c>
      <c r="H43" s="309" t="s">
        <v>442</v>
      </c>
      <c r="I43" s="309" t="s">
        <v>441</v>
      </c>
      <c r="J43" s="308"/>
      <c r="K43" s="311"/>
      <c r="L43" s="309" t="s">
        <v>440</v>
      </c>
      <c r="M43" s="309" t="s">
        <v>439</v>
      </c>
      <c r="N43" s="310" t="s">
        <v>438</v>
      </c>
      <c r="O43" s="309" t="s">
        <v>437</v>
      </c>
      <c r="P43" s="309" t="s">
        <v>436</v>
      </c>
      <c r="Q43" s="309" t="s">
        <v>435</v>
      </c>
      <c r="R43" s="309" t="s">
        <v>434</v>
      </c>
      <c r="S43" s="309" t="s">
        <v>433</v>
      </c>
      <c r="T43" s="308"/>
    </row>
    <row r="44" spans="1:20" s="297" customFormat="1" ht="344.25" customHeight="1" x14ac:dyDescent="0.25">
      <c r="A44" s="301">
        <v>48</v>
      </c>
      <c r="B44" s="299" t="s">
        <v>571</v>
      </c>
      <c r="C44" s="306" t="s">
        <v>589</v>
      </c>
      <c r="D44" s="305">
        <v>2</v>
      </c>
      <c r="E44" s="304" t="s">
        <v>592</v>
      </c>
      <c r="F44" s="303"/>
      <c r="G44" s="299" t="s">
        <v>591</v>
      </c>
      <c r="H44" s="299" t="s">
        <v>582</v>
      </c>
      <c r="I44" s="299" t="s">
        <v>590</v>
      </c>
      <c r="J44" s="298"/>
      <c r="K44" s="302"/>
      <c r="L44" s="301">
        <v>48</v>
      </c>
      <c r="M44" s="299" t="s">
        <v>571</v>
      </c>
      <c r="N44" s="300" t="s">
        <v>589</v>
      </c>
      <c r="O44" s="299" t="s">
        <v>588</v>
      </c>
      <c r="P44" s="299" t="s">
        <v>587</v>
      </c>
      <c r="Q44" s="299" t="s">
        <v>586</v>
      </c>
      <c r="R44" s="299" t="s">
        <v>585</v>
      </c>
      <c r="S44" s="299" t="s">
        <v>393</v>
      </c>
      <c r="T44" s="298"/>
    </row>
    <row r="45" spans="1:20" s="297" customFormat="1" ht="279" customHeight="1" x14ac:dyDescent="0.25">
      <c r="A45" s="301">
        <v>49</v>
      </c>
      <c r="B45" s="299" t="s">
        <v>571</v>
      </c>
      <c r="C45" s="306" t="s">
        <v>580</v>
      </c>
      <c r="D45" s="305">
        <v>2</v>
      </c>
      <c r="E45" s="304" t="s">
        <v>584</v>
      </c>
      <c r="F45" s="303"/>
      <c r="G45" s="299" t="s">
        <v>583</v>
      </c>
      <c r="H45" s="299" t="s">
        <v>582</v>
      </c>
      <c r="I45" s="299" t="s">
        <v>581</v>
      </c>
      <c r="J45" s="298"/>
      <c r="K45" s="302"/>
      <c r="L45" s="301">
        <v>49</v>
      </c>
      <c r="M45" s="299" t="s">
        <v>571</v>
      </c>
      <c r="N45" s="300" t="s">
        <v>580</v>
      </c>
      <c r="O45" s="299" t="s">
        <v>579</v>
      </c>
      <c r="P45" s="299" t="s">
        <v>578</v>
      </c>
      <c r="Q45" s="299" t="s">
        <v>577</v>
      </c>
      <c r="R45" s="299" t="s">
        <v>576</v>
      </c>
      <c r="S45" s="299" t="s">
        <v>393</v>
      </c>
      <c r="T45" s="298"/>
    </row>
    <row r="46" spans="1:20" s="297" customFormat="1" ht="331.5" customHeight="1" x14ac:dyDescent="0.25">
      <c r="A46" s="301">
        <v>50</v>
      </c>
      <c r="B46" s="299" t="s">
        <v>571</v>
      </c>
      <c r="C46" s="306" t="s">
        <v>570</v>
      </c>
      <c r="D46" s="305">
        <v>2</v>
      </c>
      <c r="E46" s="304" t="s">
        <v>575</v>
      </c>
      <c r="F46" s="303"/>
      <c r="G46" s="299" t="s">
        <v>574</v>
      </c>
      <c r="H46" s="299" t="s">
        <v>573</v>
      </c>
      <c r="I46" s="299" t="s">
        <v>572</v>
      </c>
      <c r="J46" s="324"/>
      <c r="K46" s="302"/>
      <c r="L46" s="301">
        <v>50</v>
      </c>
      <c r="M46" s="299" t="s">
        <v>571</v>
      </c>
      <c r="N46" s="300" t="s">
        <v>570</v>
      </c>
      <c r="O46" s="299" t="s">
        <v>569</v>
      </c>
      <c r="P46" s="299" t="s">
        <v>568</v>
      </c>
      <c r="Q46" s="299" t="s">
        <v>567</v>
      </c>
      <c r="R46" s="299" t="s">
        <v>566</v>
      </c>
      <c r="S46" s="299" t="s">
        <v>393</v>
      </c>
      <c r="T46" s="324"/>
    </row>
    <row r="48" spans="1:20" ht="15" customHeight="1" x14ac:dyDescent="0.2">
      <c r="A48" s="323"/>
      <c r="B48" s="322"/>
      <c r="C48" s="322"/>
      <c r="D48" s="322"/>
      <c r="E48" s="322"/>
      <c r="F48" s="322"/>
      <c r="G48" s="322"/>
      <c r="H48" s="322"/>
      <c r="I48" s="322"/>
      <c r="J48" s="321"/>
      <c r="K48" s="314"/>
      <c r="L48" s="323"/>
      <c r="M48" s="322"/>
      <c r="N48" s="322"/>
      <c r="O48" s="322"/>
      <c r="P48" s="322"/>
      <c r="Q48" s="322"/>
      <c r="R48" s="322"/>
      <c r="S48" s="322"/>
      <c r="T48" s="321"/>
    </row>
    <row r="49" spans="1:20" ht="18" customHeight="1" x14ac:dyDescent="0.3">
      <c r="A49" s="317"/>
      <c r="B49" s="313"/>
      <c r="C49" s="313"/>
      <c r="D49" s="313"/>
      <c r="E49" s="313"/>
      <c r="F49" s="313"/>
      <c r="G49" s="42" t="s">
        <v>7</v>
      </c>
      <c r="H49" s="273" t="str">
        <f>IF(NOT(ISBLANK([1]CoverSheet!$C$8)),[1]CoverSheet!$C$8,"")</f>
        <v>Aurora Energy Limited</v>
      </c>
      <c r="I49" s="273"/>
      <c r="J49" s="312"/>
      <c r="K49" s="314"/>
      <c r="L49" s="317"/>
      <c r="M49" s="313"/>
      <c r="N49" s="313"/>
      <c r="O49" s="313"/>
      <c r="P49" s="313"/>
      <c r="Q49" s="42" t="s">
        <v>7</v>
      </c>
      <c r="R49" s="273" t="str">
        <f>IF(NOT(ISBLANK([1]CoverSheet!$C$8)),[1]CoverSheet!$C$8,"")</f>
        <v>Aurora Energy Limited</v>
      </c>
      <c r="S49" s="273"/>
      <c r="T49" s="312"/>
    </row>
    <row r="50" spans="1:20" ht="18" customHeight="1" x14ac:dyDescent="0.25">
      <c r="A50" s="317"/>
      <c r="B50" s="313"/>
      <c r="C50" s="313"/>
      <c r="D50" s="313"/>
      <c r="E50" s="313"/>
      <c r="F50" s="313"/>
      <c r="G50" s="42" t="s">
        <v>81</v>
      </c>
      <c r="H50" s="318" t="str">
        <f>IF(ISNUMBER([1]CoverSheet!$C$12),TEXT([1]CoverSheet!$C$12,"_([$-1409]d mmmm yyyy;_(@")&amp;" –"&amp;TEXT(DATE(YEAR([1]CoverSheet!$C$12)+10,MONTH([1]CoverSheet!$C$12),DAY([1]CoverSheet!$C$12)-1),"_([$-1409]d mmmm yyyy;_(@"),"")</f>
        <v xml:space="preserve"> 1 April 2022 – 31 March 2032</v>
      </c>
      <c r="I50" s="318"/>
      <c r="J50" s="312"/>
      <c r="K50" s="314"/>
      <c r="L50" s="317"/>
      <c r="M50" s="313"/>
      <c r="N50" s="313"/>
      <c r="O50" s="313"/>
      <c r="P50" s="313"/>
      <c r="Q50" s="42" t="s">
        <v>81</v>
      </c>
      <c r="R50" s="318" t="str">
        <f>IF(ISNUMBER([1]CoverSheet!$C$12),TEXT([1]CoverSheet!$C$12,"_([$-1409]d mmmm yyyy;_(@")&amp;" –"&amp;TEXT(DATE(YEAR([1]CoverSheet!$C$12)+10,MONTH([1]CoverSheet!$C$12),DAY([1]CoverSheet!$C$12)-1),"_([$-1409]d mmmm yyyy;_(@"),"")</f>
        <v xml:space="preserve"> 1 April 2022 – 31 March 2032</v>
      </c>
      <c r="S50" s="318"/>
      <c r="T50" s="312"/>
    </row>
    <row r="51" spans="1:20" ht="18" customHeight="1" x14ac:dyDescent="0.35">
      <c r="A51" s="83"/>
      <c r="B51" s="313"/>
      <c r="C51" s="313"/>
      <c r="D51" s="313"/>
      <c r="E51" s="313"/>
      <c r="F51" s="313"/>
      <c r="G51" s="42" t="s">
        <v>448</v>
      </c>
      <c r="H51" s="316" t="str">
        <f>IF(ISBLANK($H$4),"",$H$4)</f>
        <v>ISO 55001</v>
      </c>
      <c r="I51" s="315"/>
      <c r="J51" s="312"/>
      <c r="K51" s="314"/>
      <c r="L51" s="83"/>
      <c r="M51" s="313"/>
      <c r="N51" s="313"/>
      <c r="O51" s="313"/>
      <c r="P51" s="313"/>
      <c r="Q51" s="42" t="s">
        <v>448</v>
      </c>
      <c r="R51" s="316" t="str">
        <f>IF(ISBLANK($H$4),"",$H$4)</f>
        <v>ISO 55001</v>
      </c>
      <c r="S51" s="315"/>
      <c r="T51" s="312"/>
    </row>
    <row r="52" spans="1:20" ht="21" x14ac:dyDescent="0.35">
      <c r="A52" s="149" t="s">
        <v>447</v>
      </c>
      <c r="B52" s="313"/>
      <c r="C52" s="313"/>
      <c r="D52" s="313"/>
      <c r="E52" s="313"/>
      <c r="F52" s="313"/>
      <c r="G52" s="42"/>
      <c r="H52" s="42"/>
      <c r="I52" s="42"/>
      <c r="J52" s="312"/>
      <c r="K52" s="314"/>
      <c r="L52" s="149" t="s">
        <v>447</v>
      </c>
      <c r="M52" s="313"/>
      <c r="N52" s="313"/>
      <c r="O52" s="313"/>
      <c r="P52" s="313"/>
      <c r="Q52" s="313"/>
      <c r="R52" s="313"/>
      <c r="S52" s="42"/>
      <c r="T52" s="312"/>
    </row>
    <row r="53" spans="1:20" ht="15" customHeight="1" x14ac:dyDescent="0.2">
      <c r="A53" s="38"/>
      <c r="B53" s="313"/>
      <c r="C53" s="313"/>
      <c r="D53" s="313"/>
      <c r="E53" s="313"/>
      <c r="F53" s="313"/>
      <c r="G53" s="313"/>
      <c r="H53" s="313"/>
      <c r="I53" s="313"/>
      <c r="J53" s="312"/>
      <c r="K53" s="314"/>
      <c r="L53" s="38"/>
      <c r="M53" s="313"/>
      <c r="N53" s="313"/>
      <c r="O53" s="313"/>
      <c r="P53" s="313"/>
      <c r="Q53" s="313"/>
      <c r="R53" s="313"/>
      <c r="S53" s="313"/>
      <c r="T53" s="312"/>
    </row>
    <row r="54" spans="1:20" s="307" customFormat="1" ht="15" customHeight="1" x14ac:dyDescent="0.25">
      <c r="A54" s="309" t="s">
        <v>440</v>
      </c>
      <c r="B54" s="309" t="s">
        <v>439</v>
      </c>
      <c r="C54" s="309" t="s">
        <v>438</v>
      </c>
      <c r="D54" s="309" t="s">
        <v>446</v>
      </c>
      <c r="E54" s="309" t="s">
        <v>445</v>
      </c>
      <c r="F54" s="309" t="s">
        <v>444</v>
      </c>
      <c r="G54" s="309" t="s">
        <v>443</v>
      </c>
      <c r="H54" s="309" t="s">
        <v>442</v>
      </c>
      <c r="I54" s="309" t="s">
        <v>441</v>
      </c>
      <c r="J54" s="308"/>
      <c r="K54" s="311"/>
      <c r="L54" s="309" t="s">
        <v>440</v>
      </c>
      <c r="M54" s="309" t="s">
        <v>439</v>
      </c>
      <c r="N54" s="310" t="s">
        <v>438</v>
      </c>
      <c r="O54" s="309" t="s">
        <v>437</v>
      </c>
      <c r="P54" s="309" t="s">
        <v>436</v>
      </c>
      <c r="Q54" s="309" t="s">
        <v>435</v>
      </c>
      <c r="R54" s="309" t="s">
        <v>434</v>
      </c>
      <c r="S54" s="309" t="s">
        <v>433</v>
      </c>
      <c r="T54" s="308"/>
    </row>
    <row r="55" spans="1:20" s="297" customFormat="1" ht="226.5" customHeight="1" x14ac:dyDescent="0.25">
      <c r="A55" s="301">
        <v>53</v>
      </c>
      <c r="B55" s="299" t="s">
        <v>561</v>
      </c>
      <c r="C55" s="306" t="s">
        <v>560</v>
      </c>
      <c r="D55" s="305">
        <v>3</v>
      </c>
      <c r="E55" s="304" t="s">
        <v>565</v>
      </c>
      <c r="F55" s="303"/>
      <c r="G55" s="299" t="s">
        <v>564</v>
      </c>
      <c r="H55" s="299" t="s">
        <v>563</v>
      </c>
      <c r="I55" s="299" t="s">
        <v>562</v>
      </c>
      <c r="J55" s="298"/>
      <c r="K55" s="302"/>
      <c r="L55" s="301">
        <v>53</v>
      </c>
      <c r="M55" s="299" t="s">
        <v>561</v>
      </c>
      <c r="N55" s="300" t="s">
        <v>560</v>
      </c>
      <c r="O55" s="299" t="s">
        <v>559</v>
      </c>
      <c r="P55" s="299" t="s">
        <v>558</v>
      </c>
      <c r="Q55" s="299" t="s">
        <v>557</v>
      </c>
      <c r="R55" s="299" t="s">
        <v>556</v>
      </c>
      <c r="S55" s="299" t="s">
        <v>393</v>
      </c>
      <c r="T55" s="298"/>
    </row>
    <row r="56" spans="1:20" s="297" customFormat="1" ht="162" customHeight="1" x14ac:dyDescent="0.25">
      <c r="A56" s="301">
        <v>59</v>
      </c>
      <c r="B56" s="299" t="s">
        <v>551</v>
      </c>
      <c r="C56" s="306" t="s">
        <v>550</v>
      </c>
      <c r="D56" s="305">
        <v>3</v>
      </c>
      <c r="E56" s="304" t="s">
        <v>555</v>
      </c>
      <c r="F56" s="303"/>
      <c r="G56" s="299" t="s">
        <v>554</v>
      </c>
      <c r="H56" s="299" t="s">
        <v>553</v>
      </c>
      <c r="I56" s="299" t="s">
        <v>552</v>
      </c>
      <c r="J56" s="298"/>
      <c r="K56" s="302"/>
      <c r="L56" s="301">
        <v>59</v>
      </c>
      <c r="M56" s="299" t="s">
        <v>551</v>
      </c>
      <c r="N56" s="300" t="s">
        <v>550</v>
      </c>
      <c r="O56" s="299" t="s">
        <v>549</v>
      </c>
      <c r="P56" s="299" t="s">
        <v>548</v>
      </c>
      <c r="Q56" s="299" t="s">
        <v>547</v>
      </c>
      <c r="R56" s="299" t="s">
        <v>546</v>
      </c>
      <c r="S56" s="299" t="s">
        <v>393</v>
      </c>
      <c r="T56" s="298"/>
    </row>
    <row r="57" spans="1:20" s="297" customFormat="1" ht="359.45" customHeight="1" x14ac:dyDescent="0.25">
      <c r="A57" s="301">
        <v>62</v>
      </c>
      <c r="B57" s="299" t="s">
        <v>523</v>
      </c>
      <c r="C57" s="306" t="s">
        <v>541</v>
      </c>
      <c r="D57" s="305">
        <v>2</v>
      </c>
      <c r="E57" s="304" t="s">
        <v>545</v>
      </c>
      <c r="F57" s="303"/>
      <c r="G57" s="299" t="s">
        <v>544</v>
      </c>
      <c r="H57" s="299" t="s">
        <v>543</v>
      </c>
      <c r="I57" s="299" t="s">
        <v>542</v>
      </c>
      <c r="J57" s="298"/>
      <c r="K57" s="302"/>
      <c r="L57" s="301">
        <v>62</v>
      </c>
      <c r="M57" s="299" t="s">
        <v>523</v>
      </c>
      <c r="N57" s="300" t="s">
        <v>541</v>
      </c>
      <c r="O57" s="299" t="s">
        <v>540</v>
      </c>
      <c r="P57" s="299" t="s">
        <v>539</v>
      </c>
      <c r="Q57" s="299" t="s">
        <v>538</v>
      </c>
      <c r="R57" s="299" t="s">
        <v>537</v>
      </c>
      <c r="S57" s="299" t="s">
        <v>393</v>
      </c>
      <c r="T57" s="298"/>
    </row>
    <row r="58" spans="1:20" s="297" customFormat="1" ht="158.25" customHeight="1" x14ac:dyDescent="0.25">
      <c r="A58" s="301">
        <v>63</v>
      </c>
      <c r="B58" s="299" t="s">
        <v>523</v>
      </c>
      <c r="C58" s="306" t="s">
        <v>532</v>
      </c>
      <c r="D58" s="305">
        <v>1</v>
      </c>
      <c r="E58" s="304" t="s">
        <v>536</v>
      </c>
      <c r="F58" s="303"/>
      <c r="G58" s="299" t="s">
        <v>535</v>
      </c>
      <c r="H58" s="299" t="s">
        <v>534</v>
      </c>
      <c r="I58" s="299" t="s">
        <v>533</v>
      </c>
      <c r="J58" s="324"/>
      <c r="K58" s="302"/>
      <c r="L58" s="301">
        <v>63</v>
      </c>
      <c r="M58" s="299" t="s">
        <v>523</v>
      </c>
      <c r="N58" s="300" t="s">
        <v>532</v>
      </c>
      <c r="O58" s="299" t="s">
        <v>531</v>
      </c>
      <c r="P58" s="299" t="s">
        <v>530</v>
      </c>
      <c r="Q58" s="299" t="s">
        <v>529</v>
      </c>
      <c r="R58" s="299" t="s">
        <v>528</v>
      </c>
      <c r="S58" s="299" t="s">
        <v>393</v>
      </c>
      <c r="T58" s="324"/>
    </row>
    <row r="60" spans="1:20" ht="15" customHeight="1" x14ac:dyDescent="0.2">
      <c r="A60" s="323"/>
      <c r="B60" s="322"/>
      <c r="C60" s="322"/>
      <c r="D60" s="322"/>
      <c r="E60" s="322"/>
      <c r="F60" s="322"/>
      <c r="G60" s="322"/>
      <c r="H60" s="322"/>
      <c r="I60" s="322"/>
      <c r="J60" s="321"/>
      <c r="K60" s="314"/>
      <c r="L60" s="323"/>
      <c r="M60" s="322"/>
      <c r="N60" s="322"/>
      <c r="O60" s="322"/>
      <c r="P60" s="322"/>
      <c r="Q60" s="322"/>
      <c r="R60" s="322"/>
      <c r="S60" s="322"/>
      <c r="T60" s="321"/>
    </row>
    <row r="61" spans="1:20" ht="18" customHeight="1" x14ac:dyDescent="0.3">
      <c r="A61" s="317"/>
      <c r="B61" s="313"/>
      <c r="C61" s="313"/>
      <c r="D61" s="313"/>
      <c r="E61" s="313"/>
      <c r="F61" s="313"/>
      <c r="G61" s="42" t="s">
        <v>7</v>
      </c>
      <c r="H61" s="273" t="str">
        <f>IF(NOT(ISBLANK([1]CoverSheet!$C$8)),[1]CoverSheet!$C$8,"")</f>
        <v>Aurora Energy Limited</v>
      </c>
      <c r="I61" s="273"/>
      <c r="J61" s="312"/>
      <c r="K61" s="314"/>
      <c r="L61" s="317"/>
      <c r="M61" s="313"/>
      <c r="N61" s="313"/>
      <c r="O61" s="313"/>
      <c r="P61" s="313"/>
      <c r="Q61" s="42" t="s">
        <v>7</v>
      </c>
      <c r="R61" s="320" t="str">
        <f>IF(NOT(ISBLANK([1]CoverSheet!$C$8)),[1]CoverSheet!$C$8,"")</f>
        <v>Aurora Energy Limited</v>
      </c>
      <c r="S61" s="319"/>
      <c r="T61" s="312"/>
    </row>
    <row r="62" spans="1:20" ht="18" customHeight="1" x14ac:dyDescent="0.25">
      <c r="A62" s="317"/>
      <c r="B62" s="313"/>
      <c r="C62" s="313"/>
      <c r="D62" s="313"/>
      <c r="E62" s="313"/>
      <c r="F62" s="313"/>
      <c r="G62" s="42" t="s">
        <v>81</v>
      </c>
      <c r="H62" s="318" t="str">
        <f>IF(ISNUMBER([1]CoverSheet!$C$12),TEXT([1]CoverSheet!$C$12,"_([$-1409]d mmmm yyyy;_(@")&amp;" –"&amp;TEXT(DATE(YEAR([1]CoverSheet!$C$12)+10,MONTH([1]CoverSheet!$C$12),DAY([1]CoverSheet!$C$12)-1),"_([$-1409]d mmmm yyyy;_(@"),"")</f>
        <v xml:space="preserve"> 1 April 2022 – 31 March 2032</v>
      </c>
      <c r="I62" s="318"/>
      <c r="J62" s="312"/>
      <c r="K62" s="314"/>
      <c r="L62" s="317"/>
      <c r="M62" s="313"/>
      <c r="N62" s="313"/>
      <c r="O62" s="313"/>
      <c r="P62" s="313"/>
      <c r="Q62" s="42" t="s">
        <v>81</v>
      </c>
      <c r="R62" s="316" t="str">
        <f>IF(ISNUMBER([1]CoverSheet!$C$12),TEXT([1]CoverSheet!$C$12,"_([$-1409]d mmmm yyyy;_(@")&amp;" –"&amp;TEXT(DATE(YEAR([1]CoverSheet!$C$12)+10,MONTH([1]CoverSheet!$C$12),DAY([1]CoverSheet!$C$12)-1),"_([$-1409]d mmmm yyyy;_(@"),"")</f>
        <v xml:space="preserve"> 1 April 2022 – 31 March 2032</v>
      </c>
      <c r="S62" s="315"/>
      <c r="T62" s="312"/>
    </row>
    <row r="63" spans="1:20" ht="18" customHeight="1" x14ac:dyDescent="0.35">
      <c r="A63" s="83"/>
      <c r="B63" s="313"/>
      <c r="C63" s="313"/>
      <c r="D63" s="313"/>
      <c r="E63" s="313"/>
      <c r="F63" s="313"/>
      <c r="G63" s="42" t="s">
        <v>448</v>
      </c>
      <c r="H63" s="316" t="str">
        <f>IF(ISBLANK($H$4),"",$H$4)</f>
        <v>ISO 55001</v>
      </c>
      <c r="I63" s="315"/>
      <c r="J63" s="312"/>
      <c r="K63" s="314"/>
      <c r="L63" s="83"/>
      <c r="M63" s="313"/>
      <c r="N63" s="313"/>
      <c r="O63" s="313"/>
      <c r="P63" s="313"/>
      <c r="Q63" s="42" t="s">
        <v>448</v>
      </c>
      <c r="R63" s="316" t="str">
        <f>IF(ISBLANK($H$4),"",$H$4)</f>
        <v>ISO 55001</v>
      </c>
      <c r="S63" s="315"/>
      <c r="T63" s="312"/>
    </row>
    <row r="64" spans="1:20" ht="21" x14ac:dyDescent="0.35">
      <c r="A64" s="149" t="s">
        <v>447</v>
      </c>
      <c r="B64" s="313"/>
      <c r="C64" s="313"/>
      <c r="D64" s="313"/>
      <c r="E64" s="313"/>
      <c r="F64" s="313"/>
      <c r="G64" s="42"/>
      <c r="H64" s="42"/>
      <c r="I64" s="42"/>
      <c r="J64" s="312"/>
      <c r="K64" s="314"/>
      <c r="L64" s="149" t="s">
        <v>447</v>
      </c>
      <c r="M64" s="313"/>
      <c r="N64" s="313"/>
      <c r="O64" s="313"/>
      <c r="P64" s="313"/>
      <c r="Q64" s="313"/>
      <c r="R64" s="313"/>
      <c r="S64" s="42"/>
      <c r="T64" s="312"/>
    </row>
    <row r="65" spans="1:20" ht="15" customHeight="1" x14ac:dyDescent="0.2">
      <c r="A65" s="38"/>
      <c r="B65" s="313"/>
      <c r="C65" s="313"/>
      <c r="D65" s="313"/>
      <c r="E65" s="313"/>
      <c r="F65" s="313"/>
      <c r="G65" s="313"/>
      <c r="H65" s="313"/>
      <c r="I65" s="313"/>
      <c r="J65" s="312"/>
      <c r="K65" s="314"/>
      <c r="L65" s="38"/>
      <c r="M65" s="313"/>
      <c r="N65" s="313"/>
      <c r="O65" s="313"/>
      <c r="P65" s="313"/>
      <c r="Q65" s="313"/>
      <c r="R65" s="313"/>
      <c r="S65" s="313"/>
      <c r="T65" s="312"/>
    </row>
    <row r="66" spans="1:20" s="307" customFormat="1" ht="15" customHeight="1" x14ac:dyDescent="0.25">
      <c r="A66" s="309" t="s">
        <v>440</v>
      </c>
      <c r="B66" s="309" t="s">
        <v>439</v>
      </c>
      <c r="C66" s="309" t="s">
        <v>438</v>
      </c>
      <c r="D66" s="309" t="s">
        <v>446</v>
      </c>
      <c r="E66" s="309" t="s">
        <v>445</v>
      </c>
      <c r="F66" s="309" t="s">
        <v>444</v>
      </c>
      <c r="G66" s="309" t="s">
        <v>443</v>
      </c>
      <c r="H66" s="309" t="s">
        <v>442</v>
      </c>
      <c r="I66" s="309" t="s">
        <v>441</v>
      </c>
      <c r="J66" s="308"/>
      <c r="K66" s="311"/>
      <c r="L66" s="309" t="s">
        <v>440</v>
      </c>
      <c r="M66" s="309" t="s">
        <v>439</v>
      </c>
      <c r="N66" s="310" t="s">
        <v>438</v>
      </c>
      <c r="O66" s="309" t="s">
        <v>437</v>
      </c>
      <c r="P66" s="309" t="s">
        <v>436</v>
      </c>
      <c r="Q66" s="309" t="s">
        <v>435</v>
      </c>
      <c r="R66" s="309" t="s">
        <v>434</v>
      </c>
      <c r="S66" s="309" t="s">
        <v>433</v>
      </c>
      <c r="T66" s="308"/>
    </row>
    <row r="67" spans="1:20" s="297" customFormat="1" ht="163.5" customHeight="1" x14ac:dyDescent="0.25">
      <c r="A67" s="301">
        <v>64</v>
      </c>
      <c r="B67" s="299" t="s">
        <v>523</v>
      </c>
      <c r="C67" s="306" t="s">
        <v>522</v>
      </c>
      <c r="D67" s="305">
        <v>2</v>
      </c>
      <c r="E67" s="304" t="s">
        <v>527</v>
      </c>
      <c r="F67" s="303"/>
      <c r="G67" s="299" t="s">
        <v>526</v>
      </c>
      <c r="H67" s="299" t="s">
        <v>525</v>
      </c>
      <c r="I67" s="299" t="s">
        <v>524</v>
      </c>
      <c r="J67" s="298"/>
      <c r="K67" s="302"/>
      <c r="L67" s="301">
        <v>64</v>
      </c>
      <c r="M67" s="299" t="s">
        <v>523</v>
      </c>
      <c r="N67" s="300" t="s">
        <v>522</v>
      </c>
      <c r="O67" s="299" t="s">
        <v>521</v>
      </c>
      <c r="P67" s="299" t="s">
        <v>520</v>
      </c>
      <c r="Q67" s="299" t="s">
        <v>519</v>
      </c>
      <c r="R67" s="299" t="s">
        <v>518</v>
      </c>
      <c r="S67" s="299" t="s">
        <v>393</v>
      </c>
      <c r="T67" s="298"/>
    </row>
    <row r="68" spans="1:20" s="297" customFormat="1" ht="242.45" customHeight="1" x14ac:dyDescent="0.25">
      <c r="A68" s="301">
        <v>69</v>
      </c>
      <c r="B68" s="299" t="s">
        <v>513</v>
      </c>
      <c r="C68" s="306" t="s">
        <v>512</v>
      </c>
      <c r="D68" s="305">
        <v>2</v>
      </c>
      <c r="E68" s="304" t="s">
        <v>517</v>
      </c>
      <c r="F68" s="303"/>
      <c r="G68" s="299" t="s">
        <v>516</v>
      </c>
      <c r="H68" s="299" t="s">
        <v>515</v>
      </c>
      <c r="I68" s="299" t="s">
        <v>514</v>
      </c>
      <c r="J68" s="298"/>
      <c r="K68" s="302"/>
      <c r="L68" s="301">
        <v>69</v>
      </c>
      <c r="M68" s="299" t="s">
        <v>513</v>
      </c>
      <c r="N68" s="300" t="s">
        <v>512</v>
      </c>
      <c r="O68" s="299" t="s">
        <v>511</v>
      </c>
      <c r="P68" s="299" t="s">
        <v>510</v>
      </c>
      <c r="Q68" s="299" t="s">
        <v>509</v>
      </c>
      <c r="R68" s="299" t="s">
        <v>508</v>
      </c>
      <c r="S68" s="299" t="s">
        <v>393</v>
      </c>
      <c r="T68" s="298"/>
    </row>
    <row r="69" spans="1:20" s="297" customFormat="1" ht="167.25" customHeight="1" x14ac:dyDescent="0.25">
      <c r="A69" s="301">
        <v>79</v>
      </c>
      <c r="B69" s="299" t="s">
        <v>503</v>
      </c>
      <c r="C69" s="306" t="s">
        <v>502</v>
      </c>
      <c r="D69" s="305">
        <v>2</v>
      </c>
      <c r="E69" s="304" t="s">
        <v>507</v>
      </c>
      <c r="F69" s="303"/>
      <c r="G69" s="299" t="s">
        <v>506</v>
      </c>
      <c r="H69" s="299" t="s">
        <v>505</v>
      </c>
      <c r="I69" s="299" t="s">
        <v>504</v>
      </c>
      <c r="J69" s="298"/>
      <c r="K69" s="302"/>
      <c r="L69" s="301">
        <v>79</v>
      </c>
      <c r="M69" s="299" t="s">
        <v>503</v>
      </c>
      <c r="N69" s="300" t="s">
        <v>502</v>
      </c>
      <c r="O69" s="299" t="s">
        <v>501</v>
      </c>
      <c r="P69" s="299" t="s">
        <v>500</v>
      </c>
      <c r="Q69" s="299" t="s">
        <v>499</v>
      </c>
      <c r="R69" s="299" t="s">
        <v>498</v>
      </c>
      <c r="S69" s="299" t="s">
        <v>393</v>
      </c>
      <c r="T69" s="298"/>
    </row>
    <row r="70" spans="1:20" s="297" customFormat="1" ht="204" customHeight="1" x14ac:dyDescent="0.25">
      <c r="A70" s="301">
        <v>82</v>
      </c>
      <c r="B70" s="299" t="s">
        <v>493</v>
      </c>
      <c r="C70" s="306" t="s">
        <v>492</v>
      </c>
      <c r="D70" s="305">
        <v>3</v>
      </c>
      <c r="E70" s="304" t="s">
        <v>497</v>
      </c>
      <c r="F70" s="303"/>
      <c r="G70" s="299" t="s">
        <v>496</v>
      </c>
      <c r="H70" s="299" t="s">
        <v>495</v>
      </c>
      <c r="I70" s="299" t="s">
        <v>494</v>
      </c>
      <c r="J70" s="324"/>
      <c r="K70" s="302"/>
      <c r="L70" s="301">
        <v>82</v>
      </c>
      <c r="M70" s="299" t="s">
        <v>493</v>
      </c>
      <c r="N70" s="300" t="s">
        <v>492</v>
      </c>
      <c r="O70" s="299" t="s">
        <v>491</v>
      </c>
      <c r="P70" s="299" t="s">
        <v>490</v>
      </c>
      <c r="Q70" s="299" t="s">
        <v>489</v>
      </c>
      <c r="R70" s="299" t="s">
        <v>488</v>
      </c>
      <c r="S70" s="299" t="s">
        <v>393</v>
      </c>
      <c r="T70" s="324"/>
    </row>
    <row r="72" spans="1:20" ht="15" customHeight="1" x14ac:dyDescent="0.2">
      <c r="A72" s="323"/>
      <c r="B72" s="322"/>
      <c r="C72" s="322"/>
      <c r="D72" s="322"/>
      <c r="E72" s="322"/>
      <c r="F72" s="322"/>
      <c r="G72" s="322"/>
      <c r="H72" s="322"/>
      <c r="I72" s="322"/>
      <c r="J72" s="321"/>
      <c r="K72" s="314"/>
      <c r="L72" s="323"/>
      <c r="M72" s="322"/>
      <c r="N72" s="322"/>
      <c r="O72" s="322"/>
      <c r="P72" s="322"/>
      <c r="Q72" s="322"/>
      <c r="R72" s="322"/>
      <c r="S72" s="322"/>
      <c r="T72" s="321"/>
    </row>
    <row r="73" spans="1:20" ht="18" customHeight="1" x14ac:dyDescent="0.3">
      <c r="A73" s="317"/>
      <c r="B73" s="313"/>
      <c r="C73" s="313"/>
      <c r="D73" s="313"/>
      <c r="E73" s="313"/>
      <c r="F73" s="313"/>
      <c r="G73" s="42" t="s">
        <v>7</v>
      </c>
      <c r="H73" s="273" t="str">
        <f>IF(NOT(ISBLANK([1]CoverSheet!$C$8)),[1]CoverSheet!$C$8,"")</f>
        <v>Aurora Energy Limited</v>
      </c>
      <c r="I73" s="273"/>
      <c r="J73" s="312"/>
      <c r="K73" s="314"/>
      <c r="L73" s="317"/>
      <c r="M73" s="313"/>
      <c r="N73" s="313"/>
      <c r="O73" s="313"/>
      <c r="P73" s="313"/>
      <c r="Q73" s="42" t="s">
        <v>7</v>
      </c>
      <c r="R73" s="320" t="str">
        <f>IF(NOT(ISBLANK([1]CoverSheet!$C$8)),[1]CoverSheet!$C$8,"")</f>
        <v>Aurora Energy Limited</v>
      </c>
      <c r="S73" s="319"/>
      <c r="T73" s="312"/>
    </row>
    <row r="74" spans="1:20" ht="18" customHeight="1" x14ac:dyDescent="0.25">
      <c r="A74" s="317"/>
      <c r="B74" s="313"/>
      <c r="C74" s="313"/>
      <c r="D74" s="313"/>
      <c r="E74" s="313"/>
      <c r="F74" s="313"/>
      <c r="G74" s="42" t="s">
        <v>81</v>
      </c>
      <c r="H74" s="318" t="str">
        <f>IF(ISNUMBER([1]CoverSheet!$C$12),TEXT([1]CoverSheet!$C$12,"_([$-1409]d mmmm yyyy;_(@")&amp;" –"&amp;TEXT(DATE(YEAR([1]CoverSheet!$C$12)+10,MONTH([1]CoverSheet!$C$12),DAY([1]CoverSheet!$C$12)-1),"_([$-1409]d mmmm yyyy;_(@"),"")</f>
        <v xml:space="preserve"> 1 April 2022 – 31 March 2032</v>
      </c>
      <c r="I74" s="318"/>
      <c r="J74" s="312"/>
      <c r="K74" s="314"/>
      <c r="L74" s="317"/>
      <c r="M74" s="313"/>
      <c r="N74" s="313"/>
      <c r="O74" s="313"/>
      <c r="P74" s="313"/>
      <c r="Q74" s="42" t="s">
        <v>81</v>
      </c>
      <c r="R74" s="316" t="str">
        <f>IF(ISNUMBER([1]CoverSheet!$C$12),TEXT([1]CoverSheet!$C$12,"_([$-1409]d mmmm yyyy;_(@")&amp;" –"&amp;TEXT(DATE(YEAR([1]CoverSheet!$C$12)+10,MONTH([1]CoverSheet!$C$12),DAY([1]CoverSheet!$C$12)-1),"_([$-1409]d mmmm yyyy;_(@"),"")</f>
        <v xml:space="preserve"> 1 April 2022 – 31 March 2032</v>
      </c>
      <c r="S74" s="315"/>
      <c r="T74" s="312"/>
    </row>
    <row r="75" spans="1:20" ht="18" customHeight="1" x14ac:dyDescent="0.35">
      <c r="A75" s="83"/>
      <c r="B75" s="313"/>
      <c r="C75" s="313"/>
      <c r="D75" s="313"/>
      <c r="E75" s="313"/>
      <c r="F75" s="313"/>
      <c r="G75" s="42" t="s">
        <v>448</v>
      </c>
      <c r="H75" s="316" t="str">
        <f>IF(ISBLANK($H$4),"",$H$4)</f>
        <v>ISO 55001</v>
      </c>
      <c r="I75" s="315"/>
      <c r="J75" s="312"/>
      <c r="K75" s="314"/>
      <c r="L75" s="83"/>
      <c r="M75" s="313"/>
      <c r="N75" s="313"/>
      <c r="O75" s="313"/>
      <c r="P75" s="313"/>
      <c r="Q75" s="42" t="s">
        <v>448</v>
      </c>
      <c r="R75" s="316" t="str">
        <f>IF(ISBLANK($H$4),"",$H$4)</f>
        <v>ISO 55001</v>
      </c>
      <c r="S75" s="315"/>
      <c r="T75" s="312"/>
    </row>
    <row r="76" spans="1:20" ht="21" x14ac:dyDescent="0.35">
      <c r="A76" s="149" t="s">
        <v>447</v>
      </c>
      <c r="B76" s="313"/>
      <c r="C76" s="313"/>
      <c r="D76" s="313"/>
      <c r="E76" s="313"/>
      <c r="F76" s="313"/>
      <c r="G76" s="42"/>
      <c r="H76" s="42"/>
      <c r="I76" s="42"/>
      <c r="J76" s="312"/>
      <c r="K76" s="314"/>
      <c r="L76" s="149" t="s">
        <v>447</v>
      </c>
      <c r="M76" s="313"/>
      <c r="N76" s="313"/>
      <c r="O76" s="313"/>
      <c r="P76" s="313"/>
      <c r="Q76" s="313"/>
      <c r="R76" s="313"/>
      <c r="S76" s="42"/>
      <c r="T76" s="312"/>
    </row>
    <row r="77" spans="1:20" ht="15" customHeight="1" x14ac:dyDescent="0.2">
      <c r="A77" s="38"/>
      <c r="B77" s="313"/>
      <c r="C77" s="313"/>
      <c r="D77" s="313"/>
      <c r="E77" s="313"/>
      <c r="F77" s="313"/>
      <c r="G77" s="313"/>
      <c r="H77" s="313"/>
      <c r="I77" s="313"/>
      <c r="J77" s="312"/>
      <c r="K77" s="314"/>
      <c r="L77" s="38"/>
      <c r="M77" s="313"/>
      <c r="N77" s="313"/>
      <c r="O77" s="313"/>
      <c r="P77" s="313"/>
      <c r="Q77" s="313"/>
      <c r="R77" s="313"/>
      <c r="S77" s="313"/>
      <c r="T77" s="312"/>
    </row>
    <row r="78" spans="1:20" s="307" customFormat="1" ht="15" customHeight="1" x14ac:dyDescent="0.25">
      <c r="A78" s="309" t="s">
        <v>440</v>
      </c>
      <c r="B78" s="309" t="s">
        <v>439</v>
      </c>
      <c r="C78" s="309" t="s">
        <v>438</v>
      </c>
      <c r="D78" s="309" t="s">
        <v>446</v>
      </c>
      <c r="E78" s="309" t="s">
        <v>445</v>
      </c>
      <c r="F78" s="309" t="s">
        <v>444</v>
      </c>
      <c r="G78" s="309" t="s">
        <v>443</v>
      </c>
      <c r="H78" s="309" t="s">
        <v>442</v>
      </c>
      <c r="I78" s="309" t="s">
        <v>441</v>
      </c>
      <c r="J78" s="308"/>
      <c r="K78" s="311"/>
      <c r="L78" s="309" t="s">
        <v>440</v>
      </c>
      <c r="M78" s="309" t="s">
        <v>439</v>
      </c>
      <c r="N78" s="310" t="s">
        <v>438</v>
      </c>
      <c r="O78" s="309" t="s">
        <v>437</v>
      </c>
      <c r="P78" s="309" t="s">
        <v>436</v>
      </c>
      <c r="Q78" s="309" t="s">
        <v>435</v>
      </c>
      <c r="R78" s="309" t="s">
        <v>434</v>
      </c>
      <c r="S78" s="309" t="s">
        <v>433</v>
      </c>
      <c r="T78" s="308"/>
    </row>
    <row r="79" spans="1:20" s="297" customFormat="1" ht="207" customHeight="1" x14ac:dyDescent="0.25">
      <c r="A79" s="301">
        <v>88</v>
      </c>
      <c r="B79" s="299" t="s">
        <v>474</v>
      </c>
      <c r="C79" s="306" t="s">
        <v>483</v>
      </c>
      <c r="D79" s="305">
        <v>2</v>
      </c>
      <c r="E79" s="304" t="s">
        <v>487</v>
      </c>
      <c r="F79" s="303"/>
      <c r="G79" s="299" t="s">
        <v>486</v>
      </c>
      <c r="H79" s="299" t="s">
        <v>485</v>
      </c>
      <c r="I79" s="299" t="s">
        <v>484</v>
      </c>
      <c r="J79" s="298"/>
      <c r="K79" s="302"/>
      <c r="L79" s="301">
        <v>88</v>
      </c>
      <c r="M79" s="299" t="s">
        <v>474</v>
      </c>
      <c r="N79" s="300" t="s">
        <v>483</v>
      </c>
      <c r="O79" s="299" t="s">
        <v>482</v>
      </c>
      <c r="P79" s="299" t="s">
        <v>481</v>
      </c>
      <c r="Q79" s="299" t="s">
        <v>480</v>
      </c>
      <c r="R79" s="299" t="s">
        <v>479</v>
      </c>
      <c r="S79" s="299" t="s">
        <v>393</v>
      </c>
      <c r="T79" s="298"/>
    </row>
    <row r="80" spans="1:20" s="297" customFormat="1" ht="227.25" customHeight="1" x14ac:dyDescent="0.25">
      <c r="A80" s="301">
        <v>91</v>
      </c>
      <c r="B80" s="299" t="s">
        <v>474</v>
      </c>
      <c r="C80" s="306" t="s">
        <v>473</v>
      </c>
      <c r="D80" s="305">
        <v>2</v>
      </c>
      <c r="E80" s="304" t="s">
        <v>478</v>
      </c>
      <c r="F80" s="303"/>
      <c r="G80" s="299" t="s">
        <v>477</v>
      </c>
      <c r="H80" s="299" t="s">
        <v>476</v>
      </c>
      <c r="I80" s="299" t="s">
        <v>475</v>
      </c>
      <c r="J80" s="298"/>
      <c r="K80" s="302"/>
      <c r="L80" s="301">
        <v>91</v>
      </c>
      <c r="M80" s="299" t="s">
        <v>474</v>
      </c>
      <c r="N80" s="300" t="s">
        <v>473</v>
      </c>
      <c r="O80" s="299" t="s">
        <v>472</v>
      </c>
      <c r="P80" s="299" t="s">
        <v>471</v>
      </c>
      <c r="Q80" s="299" t="s">
        <v>470</v>
      </c>
      <c r="R80" s="299" t="s">
        <v>469</v>
      </c>
      <c r="S80" s="299" t="s">
        <v>393</v>
      </c>
      <c r="T80" s="298"/>
    </row>
    <row r="81" spans="1:20" s="297" customFormat="1" ht="253.5" customHeight="1" x14ac:dyDescent="0.25">
      <c r="A81" s="301">
        <v>95</v>
      </c>
      <c r="B81" s="299" t="s">
        <v>464</v>
      </c>
      <c r="C81" s="306" t="s">
        <v>463</v>
      </c>
      <c r="D81" s="305">
        <v>2</v>
      </c>
      <c r="E81" s="304" t="s">
        <v>468</v>
      </c>
      <c r="F81" s="303"/>
      <c r="G81" s="299" t="s">
        <v>467</v>
      </c>
      <c r="H81" s="299" t="s">
        <v>466</v>
      </c>
      <c r="I81" s="299" t="s">
        <v>465</v>
      </c>
      <c r="J81" s="298"/>
      <c r="K81" s="302"/>
      <c r="L81" s="301">
        <v>95</v>
      </c>
      <c r="M81" s="299" t="s">
        <v>464</v>
      </c>
      <c r="N81" s="300" t="s">
        <v>463</v>
      </c>
      <c r="O81" s="299" t="s">
        <v>462</v>
      </c>
      <c r="P81" s="299" t="s">
        <v>461</v>
      </c>
      <c r="Q81" s="299" t="s">
        <v>460</v>
      </c>
      <c r="R81" s="299" t="s">
        <v>459</v>
      </c>
      <c r="S81" s="299" t="s">
        <v>393</v>
      </c>
      <c r="T81" s="298"/>
    </row>
    <row r="82" spans="1:20" s="297" customFormat="1" ht="214.5" customHeight="1" x14ac:dyDescent="0.25">
      <c r="A82" s="301">
        <v>99</v>
      </c>
      <c r="B82" s="299" t="s">
        <v>454</v>
      </c>
      <c r="C82" s="306" t="s">
        <v>453</v>
      </c>
      <c r="D82" s="305">
        <v>3</v>
      </c>
      <c r="E82" s="304" t="s">
        <v>458</v>
      </c>
      <c r="F82" s="303"/>
      <c r="G82" s="299" t="s">
        <v>457</v>
      </c>
      <c r="H82" s="299" t="s">
        <v>456</v>
      </c>
      <c r="I82" s="299" t="s">
        <v>455</v>
      </c>
      <c r="J82" s="324"/>
      <c r="K82" s="302"/>
      <c r="L82" s="301">
        <v>99</v>
      </c>
      <c r="M82" s="299" t="s">
        <v>454</v>
      </c>
      <c r="N82" s="300" t="s">
        <v>453</v>
      </c>
      <c r="O82" s="299" t="s">
        <v>452</v>
      </c>
      <c r="P82" s="299" t="s">
        <v>451</v>
      </c>
      <c r="Q82" s="299" t="s">
        <v>450</v>
      </c>
      <c r="R82" s="299" t="s">
        <v>449</v>
      </c>
      <c r="S82" s="299" t="s">
        <v>393</v>
      </c>
      <c r="T82" s="324"/>
    </row>
    <row r="84" spans="1:20" ht="15" customHeight="1" x14ac:dyDescent="0.2">
      <c r="A84" s="323"/>
      <c r="B84" s="322"/>
      <c r="C84" s="322"/>
      <c r="D84" s="322"/>
      <c r="E84" s="322"/>
      <c r="F84" s="322"/>
      <c r="G84" s="322"/>
      <c r="H84" s="322"/>
      <c r="I84" s="322"/>
      <c r="J84" s="321"/>
      <c r="K84" s="314"/>
      <c r="L84" s="323"/>
      <c r="M84" s="322"/>
      <c r="N84" s="322"/>
      <c r="O84" s="322"/>
      <c r="P84" s="322"/>
      <c r="Q84" s="322"/>
      <c r="R84" s="322"/>
      <c r="S84" s="322"/>
      <c r="T84" s="321"/>
    </row>
    <row r="85" spans="1:20" ht="18" customHeight="1" x14ac:dyDescent="0.3">
      <c r="A85" s="317"/>
      <c r="B85" s="313"/>
      <c r="C85" s="313"/>
      <c r="D85" s="313"/>
      <c r="E85" s="313"/>
      <c r="F85" s="313"/>
      <c r="G85" s="42" t="s">
        <v>7</v>
      </c>
      <c r="H85" s="273" t="str">
        <f>IF(NOT(ISBLANK([1]CoverSheet!$C$8)),[1]CoverSheet!$C$8,"")</f>
        <v>Aurora Energy Limited</v>
      </c>
      <c r="I85" s="273"/>
      <c r="J85" s="312"/>
      <c r="K85" s="314"/>
      <c r="L85" s="317"/>
      <c r="M85" s="313"/>
      <c r="N85" s="313"/>
      <c r="O85" s="313"/>
      <c r="P85" s="313"/>
      <c r="Q85" s="42" t="s">
        <v>7</v>
      </c>
      <c r="R85" s="320" t="str">
        <f>IF(NOT(ISBLANK([1]CoverSheet!$C$8)),[1]CoverSheet!$C$8,"")</f>
        <v>Aurora Energy Limited</v>
      </c>
      <c r="S85" s="319"/>
      <c r="T85" s="312"/>
    </row>
    <row r="86" spans="1:20" ht="18" customHeight="1" x14ac:dyDescent="0.25">
      <c r="A86" s="317"/>
      <c r="B86" s="313"/>
      <c r="C86" s="313"/>
      <c r="D86" s="313"/>
      <c r="E86" s="313"/>
      <c r="F86" s="313"/>
      <c r="G86" s="42" t="s">
        <v>81</v>
      </c>
      <c r="H86" s="318" t="str">
        <f>IF(ISNUMBER([1]CoverSheet!$C$12),TEXT([1]CoverSheet!$C$12,"_([$-1409]d mmmm yyyy;_(@")&amp;" –"&amp;TEXT(DATE(YEAR([1]CoverSheet!$C$12)+10,MONTH([1]CoverSheet!$C$12),DAY([1]CoverSheet!$C$12)-1),"_([$-1409]d mmmm yyyy;_(@"),"")</f>
        <v xml:space="preserve"> 1 April 2022 – 31 March 2032</v>
      </c>
      <c r="I86" s="318"/>
      <c r="J86" s="312"/>
      <c r="K86" s="314"/>
      <c r="L86" s="317"/>
      <c r="M86" s="313"/>
      <c r="N86" s="313"/>
      <c r="O86" s="313"/>
      <c r="P86" s="313"/>
      <c r="Q86" s="42" t="s">
        <v>81</v>
      </c>
      <c r="R86" s="316" t="str">
        <f>IF(ISNUMBER([1]CoverSheet!$C$12),TEXT([1]CoverSheet!$C$12,"_([$-1409]d mmmm yyyy;_(@")&amp;" –"&amp;TEXT(DATE(YEAR([1]CoverSheet!$C$12)+10,MONTH([1]CoverSheet!$C$12),DAY([1]CoverSheet!$C$12)-1),"_([$-1409]d mmmm yyyy;_(@"),"")</f>
        <v xml:space="preserve"> 1 April 2022 – 31 March 2032</v>
      </c>
      <c r="S86" s="315"/>
      <c r="T86" s="312"/>
    </row>
    <row r="87" spans="1:20" ht="18" customHeight="1" x14ac:dyDescent="0.35">
      <c r="A87" s="83"/>
      <c r="B87" s="313"/>
      <c r="C87" s="313"/>
      <c r="D87" s="313"/>
      <c r="E87" s="313"/>
      <c r="F87" s="313"/>
      <c r="G87" s="42" t="s">
        <v>448</v>
      </c>
      <c r="H87" s="316" t="str">
        <f>IF(ISBLANK($H$4),"",$H$4)</f>
        <v>ISO 55001</v>
      </c>
      <c r="I87" s="315"/>
      <c r="J87" s="312"/>
      <c r="K87" s="314"/>
      <c r="L87" s="83"/>
      <c r="M87" s="313"/>
      <c r="N87" s="313"/>
      <c r="O87" s="313"/>
      <c r="P87" s="313"/>
      <c r="Q87" s="42" t="s">
        <v>448</v>
      </c>
      <c r="R87" s="316" t="str">
        <f>IF(ISBLANK($H$4),"",$H$4)</f>
        <v>ISO 55001</v>
      </c>
      <c r="S87" s="315"/>
      <c r="T87" s="312"/>
    </row>
    <row r="88" spans="1:20" ht="21" x14ac:dyDescent="0.35">
      <c r="A88" s="149" t="s">
        <v>447</v>
      </c>
      <c r="B88" s="313"/>
      <c r="C88" s="313"/>
      <c r="D88" s="313"/>
      <c r="E88" s="313"/>
      <c r="F88" s="313"/>
      <c r="G88" s="42"/>
      <c r="H88" s="42"/>
      <c r="I88" s="42"/>
      <c r="J88" s="312"/>
      <c r="K88" s="314"/>
      <c r="L88" s="149" t="s">
        <v>447</v>
      </c>
      <c r="M88" s="313"/>
      <c r="N88" s="313"/>
      <c r="O88" s="313"/>
      <c r="P88" s="313"/>
      <c r="Q88" s="313"/>
      <c r="R88" s="313"/>
      <c r="S88" s="42"/>
      <c r="T88" s="312"/>
    </row>
    <row r="89" spans="1:20" ht="15" customHeight="1" x14ac:dyDescent="0.2">
      <c r="A89" s="38"/>
      <c r="B89" s="313"/>
      <c r="C89" s="313"/>
      <c r="D89" s="313"/>
      <c r="E89" s="313"/>
      <c r="F89" s="313"/>
      <c r="G89" s="313"/>
      <c r="H89" s="313"/>
      <c r="I89" s="313"/>
      <c r="J89" s="312"/>
      <c r="K89" s="314"/>
      <c r="L89" s="38"/>
      <c r="M89" s="313"/>
      <c r="N89" s="313"/>
      <c r="O89" s="313"/>
      <c r="P89" s="313"/>
      <c r="Q89" s="313"/>
      <c r="R89" s="313"/>
      <c r="S89" s="313"/>
      <c r="T89" s="312"/>
    </row>
    <row r="90" spans="1:20" s="307" customFormat="1" ht="15" customHeight="1" x14ac:dyDescent="0.25">
      <c r="A90" s="309" t="s">
        <v>440</v>
      </c>
      <c r="B90" s="309" t="s">
        <v>439</v>
      </c>
      <c r="C90" s="309" t="s">
        <v>438</v>
      </c>
      <c r="D90" s="309" t="s">
        <v>446</v>
      </c>
      <c r="E90" s="309" t="s">
        <v>445</v>
      </c>
      <c r="F90" s="309" t="s">
        <v>444</v>
      </c>
      <c r="G90" s="309" t="s">
        <v>443</v>
      </c>
      <c r="H90" s="309" t="s">
        <v>442</v>
      </c>
      <c r="I90" s="309" t="s">
        <v>441</v>
      </c>
      <c r="J90" s="308"/>
      <c r="K90" s="311"/>
      <c r="L90" s="309" t="s">
        <v>440</v>
      </c>
      <c r="M90" s="309" t="s">
        <v>439</v>
      </c>
      <c r="N90" s="310" t="s">
        <v>438</v>
      </c>
      <c r="O90" s="309" t="s">
        <v>437</v>
      </c>
      <c r="P90" s="309" t="s">
        <v>436</v>
      </c>
      <c r="Q90" s="309" t="s">
        <v>435</v>
      </c>
      <c r="R90" s="309" t="s">
        <v>434</v>
      </c>
      <c r="S90" s="309" t="s">
        <v>433</v>
      </c>
      <c r="T90" s="308"/>
    </row>
    <row r="91" spans="1:20" s="297" customFormat="1" ht="184.7" customHeight="1" x14ac:dyDescent="0.25">
      <c r="A91" s="301">
        <v>105</v>
      </c>
      <c r="B91" s="299" t="s">
        <v>428</v>
      </c>
      <c r="C91" s="306" t="s">
        <v>427</v>
      </c>
      <c r="D91" s="305">
        <v>2</v>
      </c>
      <c r="E91" s="304" t="s">
        <v>432</v>
      </c>
      <c r="F91" s="303"/>
      <c r="G91" s="299" t="s">
        <v>431</v>
      </c>
      <c r="H91" s="299" t="s">
        <v>430</v>
      </c>
      <c r="I91" s="299" t="s">
        <v>429</v>
      </c>
      <c r="J91" s="298"/>
      <c r="K91" s="302"/>
      <c r="L91" s="301">
        <v>105</v>
      </c>
      <c r="M91" s="299" t="s">
        <v>428</v>
      </c>
      <c r="N91" s="300" t="s">
        <v>427</v>
      </c>
      <c r="O91" s="299" t="s">
        <v>426</v>
      </c>
      <c r="P91" s="299" t="s">
        <v>425</v>
      </c>
      <c r="Q91" s="299" t="s">
        <v>424</v>
      </c>
      <c r="R91" s="299" t="s">
        <v>423</v>
      </c>
      <c r="S91" s="299" t="s">
        <v>393</v>
      </c>
      <c r="T91" s="298"/>
    </row>
    <row r="92" spans="1:20" s="297" customFormat="1" ht="266.25" customHeight="1" x14ac:dyDescent="0.25">
      <c r="A92" s="301">
        <v>109</v>
      </c>
      <c r="B92" s="299" t="s">
        <v>418</v>
      </c>
      <c r="C92" s="306" t="s">
        <v>417</v>
      </c>
      <c r="D92" s="305">
        <v>2</v>
      </c>
      <c r="E92" s="304" t="s">
        <v>422</v>
      </c>
      <c r="F92" s="303"/>
      <c r="G92" s="299" t="s">
        <v>421</v>
      </c>
      <c r="H92" s="299" t="s">
        <v>420</v>
      </c>
      <c r="I92" s="299" t="s">
        <v>419</v>
      </c>
      <c r="J92" s="298"/>
      <c r="K92" s="302"/>
      <c r="L92" s="301">
        <v>109</v>
      </c>
      <c r="M92" s="299" t="s">
        <v>418</v>
      </c>
      <c r="N92" s="300" t="s">
        <v>417</v>
      </c>
      <c r="O92" s="299" t="s">
        <v>416</v>
      </c>
      <c r="P92" s="299" t="s">
        <v>415</v>
      </c>
      <c r="Q92" s="299" t="s">
        <v>414</v>
      </c>
      <c r="R92" s="299" t="s">
        <v>413</v>
      </c>
      <c r="S92" s="299" t="s">
        <v>393</v>
      </c>
      <c r="T92" s="298"/>
    </row>
    <row r="93" spans="1:20" s="297" customFormat="1" ht="242.45" customHeight="1" x14ac:dyDescent="0.25">
      <c r="A93" s="301">
        <v>113</v>
      </c>
      <c r="B93" s="299" t="s">
        <v>399</v>
      </c>
      <c r="C93" s="306" t="s">
        <v>408</v>
      </c>
      <c r="D93" s="305">
        <v>2</v>
      </c>
      <c r="E93" s="304" t="s">
        <v>412</v>
      </c>
      <c r="F93" s="303"/>
      <c r="G93" s="299" t="s">
        <v>411</v>
      </c>
      <c r="H93" s="299" t="s">
        <v>410</v>
      </c>
      <c r="I93" s="299" t="s">
        <v>409</v>
      </c>
      <c r="J93" s="298"/>
      <c r="K93" s="302"/>
      <c r="L93" s="301">
        <v>113</v>
      </c>
      <c r="M93" s="299" t="s">
        <v>399</v>
      </c>
      <c r="N93" s="300" t="s">
        <v>408</v>
      </c>
      <c r="O93" s="299" t="s">
        <v>407</v>
      </c>
      <c r="P93" s="299" t="s">
        <v>406</v>
      </c>
      <c r="Q93" s="299" t="s">
        <v>405</v>
      </c>
      <c r="R93" s="299" t="s">
        <v>404</v>
      </c>
      <c r="S93" s="299" t="s">
        <v>393</v>
      </c>
      <c r="T93" s="298"/>
    </row>
    <row r="94" spans="1:20" s="297" customFormat="1" ht="309.75" customHeight="1" x14ac:dyDescent="0.25">
      <c r="A94" s="301">
        <v>115</v>
      </c>
      <c r="B94" s="299" t="s">
        <v>399</v>
      </c>
      <c r="C94" s="306" t="s">
        <v>398</v>
      </c>
      <c r="D94" s="305">
        <v>2</v>
      </c>
      <c r="E94" s="304" t="s">
        <v>403</v>
      </c>
      <c r="F94" s="303"/>
      <c r="G94" s="299" t="s">
        <v>402</v>
      </c>
      <c r="H94" s="299" t="s">
        <v>401</v>
      </c>
      <c r="I94" s="299" t="s">
        <v>400</v>
      </c>
      <c r="J94" s="298"/>
      <c r="K94" s="302"/>
      <c r="L94" s="301">
        <v>115</v>
      </c>
      <c r="M94" s="299" t="s">
        <v>399</v>
      </c>
      <c r="N94" s="300" t="s">
        <v>398</v>
      </c>
      <c r="O94" s="299" t="s">
        <v>397</v>
      </c>
      <c r="P94" s="299" t="s">
        <v>396</v>
      </c>
      <c r="Q94" s="299" t="s">
        <v>395</v>
      </c>
      <c r="R94" s="299" t="s">
        <v>394</v>
      </c>
      <c r="S94" s="299" t="s">
        <v>393</v>
      </c>
      <c r="T94" s="298"/>
    </row>
    <row r="95" spans="1:20" x14ac:dyDescent="0.2">
      <c r="A95" s="294"/>
      <c r="B95" s="23"/>
      <c r="C95" s="296"/>
      <c r="D95" s="23"/>
      <c r="E95" s="23"/>
      <c r="F95" s="23"/>
      <c r="G95" s="23"/>
      <c r="H95" s="23"/>
      <c r="I95" s="23"/>
      <c r="J95" s="24"/>
      <c r="K95" s="295"/>
      <c r="L95" s="294"/>
      <c r="M95" s="23"/>
      <c r="N95" s="293"/>
      <c r="O95" s="23"/>
      <c r="P95" s="23"/>
      <c r="Q95" s="23"/>
      <c r="R95" s="23"/>
      <c r="S95" s="23"/>
      <c r="T95" s="24"/>
    </row>
  </sheetData>
  <sheetProtection formatRows="0" insertRows="0"/>
  <mergeCells count="49">
    <mergeCell ref="H39:I39"/>
    <mergeCell ref="H40:I40"/>
    <mergeCell ref="H61:I61"/>
    <mergeCell ref="H85:I85"/>
    <mergeCell ref="H86:I86"/>
    <mergeCell ref="H87:I87"/>
    <mergeCell ref="H63:I63"/>
    <mergeCell ref="H74:I74"/>
    <mergeCell ref="H75:I75"/>
    <mergeCell ref="H73:I73"/>
    <mergeCell ref="A6:F6"/>
    <mergeCell ref="H49:I49"/>
    <mergeCell ref="H50:I50"/>
    <mergeCell ref="H51:I51"/>
    <mergeCell ref="H62:I62"/>
    <mergeCell ref="H14:I14"/>
    <mergeCell ref="H15:I15"/>
    <mergeCell ref="H16:I16"/>
    <mergeCell ref="H26:I26"/>
    <mergeCell ref="H38:I38"/>
    <mergeCell ref="H27:I27"/>
    <mergeCell ref="H28:I28"/>
    <mergeCell ref="R14:S14"/>
    <mergeCell ref="R15:S15"/>
    <mergeCell ref="R16:S16"/>
    <mergeCell ref="R26:S26"/>
    <mergeCell ref="R27:S27"/>
    <mergeCell ref="R2:S2"/>
    <mergeCell ref="R3:S3"/>
    <mergeCell ref="R4:S4"/>
    <mergeCell ref="H2:I2"/>
    <mergeCell ref="H3:I3"/>
    <mergeCell ref="H4:I4"/>
    <mergeCell ref="R73:S73"/>
    <mergeCell ref="R74:S74"/>
    <mergeCell ref="R75:S75"/>
    <mergeCell ref="R85:S85"/>
    <mergeCell ref="R86:S86"/>
    <mergeCell ref="R28:S28"/>
    <mergeCell ref="R87:S87"/>
    <mergeCell ref="R38:S38"/>
    <mergeCell ref="R39:S39"/>
    <mergeCell ref="R40:S40"/>
    <mergeCell ref="R61:S61"/>
    <mergeCell ref="R62:S62"/>
    <mergeCell ref="R63:S63"/>
    <mergeCell ref="R49:S49"/>
    <mergeCell ref="R50:S50"/>
    <mergeCell ref="R51:S51"/>
  </mergeCells>
  <pageMargins left="0.70866141732283472" right="0.70866141732283472" top="0.74803149606299213" bottom="0.74803149606299213" header="0.31496062992125984" footer="0.31496062992125984"/>
  <pageSetup paperSize="9" scale="41" fitToHeight="0" orientation="landscape" cellComments="asDisplayed" r:id="rId1"/>
  <headerFooter>
    <oddHeader>&amp;CCommerce Commission Information Disclosure Template</oddHeader>
    <oddFooter>&amp;L&amp;F&amp;C&amp;P&amp;R&amp;A</oddFooter>
  </headerFooter>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D16"/>
  <sheetViews>
    <sheetView showGridLines="0" view="pageBreakPreview" zoomScaleNormal="100" zoomScaleSheetLayoutView="100" workbookViewId="0"/>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220"/>
      <c r="B1" s="221"/>
      <c r="C1" s="222"/>
      <c r="D1" s="223"/>
    </row>
    <row r="2" spans="1:4" ht="15.75" x14ac:dyDescent="0.25">
      <c r="A2" s="224"/>
      <c r="B2" s="225" t="s">
        <v>3</v>
      </c>
      <c r="C2" s="226"/>
      <c r="D2" s="227"/>
    </row>
    <row r="3" spans="1:4" x14ac:dyDescent="0.2">
      <c r="A3" s="224"/>
      <c r="B3" s="228" t="s">
        <v>292</v>
      </c>
      <c r="C3" s="226"/>
      <c r="D3" s="227"/>
    </row>
    <row r="4" spans="1:4" x14ac:dyDescent="0.2">
      <c r="A4" s="224"/>
      <c r="B4" s="229"/>
      <c r="C4" s="230"/>
      <c r="D4" s="227"/>
    </row>
    <row r="5" spans="1:4" s="17" customFormat="1" x14ac:dyDescent="0.2">
      <c r="A5" s="231"/>
      <c r="B5" s="232" t="s">
        <v>1</v>
      </c>
      <c r="C5" s="232" t="s">
        <v>284</v>
      </c>
      <c r="D5" s="233"/>
    </row>
    <row r="6" spans="1:4" s="17" customFormat="1" x14ac:dyDescent="0.2">
      <c r="A6" s="231"/>
      <c r="B6" s="234" t="s">
        <v>145</v>
      </c>
      <c r="C6" s="235" t="s">
        <v>285</v>
      </c>
      <c r="D6" s="233"/>
    </row>
    <row r="7" spans="1:4" s="17" customFormat="1" x14ac:dyDescent="0.2">
      <c r="A7" s="231"/>
      <c r="B7" s="234" t="s">
        <v>154</v>
      </c>
      <c r="C7" s="235" t="s">
        <v>286</v>
      </c>
      <c r="D7" s="233"/>
    </row>
    <row r="8" spans="1:4" s="17" customFormat="1" x14ac:dyDescent="0.2">
      <c r="A8" s="231"/>
      <c r="B8" s="234" t="s">
        <v>155</v>
      </c>
      <c r="C8" s="235" t="s">
        <v>287</v>
      </c>
      <c r="D8" s="233"/>
    </row>
    <row r="9" spans="1:4" s="17" customFormat="1" x14ac:dyDescent="0.2">
      <c r="A9" s="231"/>
      <c r="B9" s="234" t="s">
        <v>156</v>
      </c>
      <c r="C9" s="235" t="s">
        <v>288</v>
      </c>
      <c r="D9" s="233"/>
    </row>
    <row r="10" spans="1:4" s="17" customFormat="1" x14ac:dyDescent="0.2">
      <c r="A10" s="231"/>
      <c r="B10" s="234" t="s">
        <v>294</v>
      </c>
      <c r="C10" s="235" t="s">
        <v>289</v>
      </c>
      <c r="D10" s="233"/>
    </row>
    <row r="11" spans="1:4" x14ac:dyDescent="0.2">
      <c r="A11" s="231"/>
      <c r="B11" s="234" t="s">
        <v>157</v>
      </c>
      <c r="C11" s="235" t="s">
        <v>290</v>
      </c>
      <c r="D11" s="233"/>
    </row>
    <row r="12" spans="1:4" x14ac:dyDescent="0.2">
      <c r="A12" s="231"/>
      <c r="B12" s="234" t="s">
        <v>89</v>
      </c>
      <c r="C12" s="235" t="s">
        <v>291</v>
      </c>
      <c r="D12" s="233"/>
    </row>
    <row r="13" spans="1:4" x14ac:dyDescent="0.2">
      <c r="A13" s="231"/>
      <c r="B13" s="229"/>
      <c r="C13" s="229"/>
      <c r="D13" s="233"/>
    </row>
    <row r="14" spans="1:4" x14ac:dyDescent="0.2">
      <c r="A14" s="231"/>
      <c r="B14" s="229"/>
      <c r="C14" s="229"/>
      <c r="D14" s="233"/>
    </row>
    <row r="15" spans="1:4" x14ac:dyDescent="0.2">
      <c r="A15" s="231"/>
      <c r="B15" s="229"/>
      <c r="C15" s="229"/>
      <c r="D15" s="233"/>
    </row>
    <row r="16" spans="1:4" x14ac:dyDescent="0.2">
      <c r="A16" s="236"/>
      <c r="B16" s="237"/>
      <c r="C16" s="237"/>
      <c r="D16" s="238"/>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7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hyperlinks>
    <hyperlink ref="C6" location="'S11a.Capex Forecast'!$A$4" tooltip="Section title. Click once to follow" display="REPORT ON FORECAST CAPITAL EXPENDITURE" xr:uid="{00000000-0004-0000-0100-000000000000}"/>
    <hyperlink ref="C7" location="'S11b.Opex Forecast'!$A$4" tooltip="Section title. Click once to follow" display="REPORT ON FORECAST OPERATIONAL EXPENDITURE" xr:uid="{00000000-0004-0000-0100-000001000000}"/>
    <hyperlink ref="C8" location="'S12a.Asset Condition'!$A$4" tooltip="Section title. Click once to follow" display="REPORT ON ASSET CONDITION" xr:uid="{00000000-0004-0000-0100-000002000000}"/>
    <hyperlink ref="C9" location="'S12b.Capacity Forecast'!$A$4" tooltip="Section title. Click once to follow" display="REPORT ON FORECAST CAPACITY" xr:uid="{00000000-0004-0000-0100-000003000000}"/>
    <hyperlink ref="C10" location="'S12c.Demand Forecast'!$A$4" tooltip="Section title. Click once to follow" display="REPORT ON FORECAST NETWORK DEMAND" xr:uid="{00000000-0004-0000-0100-000004000000}"/>
    <hyperlink ref="C11" location="'S12d.Reliability Forecast'!$A$5" tooltip="Section title. Click once to follow" display="REPORT FORECAST INTERRUPTIONS AND DURATION" xr:uid="{00000000-0004-0000-0100-000005000000}"/>
    <hyperlink ref="C12" location="'S13.AMMAT'!$A$5" tooltip="Section title. Click once to follow" display="REPORT ON ASSET MANAGEMENT MATURITY" xr:uid="{00000000-0004-0000-0100-000006000000}"/>
  </hyperlinks>
  <pageMargins left="0.70866141732283472" right="0.70866141732283472" top="0.74803149606299213" bottom="0.74803149606299213" header="0.31496062992125989" footer="0.31496062992125989"/>
  <pageSetup paperSize="9" scale="73" orientation="portrait" cellComments="asDisplayed" r:id="rId2"/>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pageSetUpPr fitToPage="1"/>
  </sheetPr>
  <dimension ref="A1:C28"/>
  <sheetViews>
    <sheetView showGridLines="0" view="pageBreakPreview" topLeftCell="A10" zoomScaleNormal="100" zoomScaleSheetLayoutView="100" workbookViewId="0">
      <selection activeCell="B27" sqref="B27"/>
    </sheetView>
  </sheetViews>
  <sheetFormatPr defaultRowHeight="15" x14ac:dyDescent="0.2"/>
  <cols>
    <col min="1" max="1" width="9.140625" style="2"/>
    <col min="2" max="2" width="110.85546875" style="2" customWidth="1"/>
    <col min="3" max="3" width="9.140625" style="2" customWidth="1"/>
    <col min="4" max="16384" width="9.140625" style="2"/>
  </cols>
  <sheetData>
    <row r="1" spans="1:3" x14ac:dyDescent="0.2">
      <c r="A1" s="205"/>
      <c r="B1" s="271"/>
      <c r="C1" s="272"/>
    </row>
    <row r="2" spans="1:3" ht="15.75" x14ac:dyDescent="0.25">
      <c r="A2" s="206"/>
      <c r="B2" s="207" t="s">
        <v>297</v>
      </c>
      <c r="C2" s="208"/>
    </row>
    <row r="3" spans="1:3" ht="63.75" x14ac:dyDescent="0.2">
      <c r="A3" s="206"/>
      <c r="B3" s="255" t="s">
        <v>298</v>
      </c>
      <c r="C3" s="208"/>
    </row>
    <row r="4" spans="1:3" x14ac:dyDescent="0.2">
      <c r="A4" s="206"/>
      <c r="B4" s="209"/>
      <c r="C4" s="208"/>
    </row>
    <row r="5" spans="1:3" ht="15.75" x14ac:dyDescent="0.2">
      <c r="A5" s="206"/>
      <c r="B5" s="210" t="s">
        <v>259</v>
      </c>
      <c r="C5" s="208"/>
    </row>
    <row r="6" spans="1:3" ht="38.25" x14ac:dyDescent="0.2">
      <c r="A6" s="206"/>
      <c r="B6" s="209" t="s">
        <v>268</v>
      </c>
      <c r="C6" s="208"/>
    </row>
    <row r="7" spans="1:3" ht="63.75" x14ac:dyDescent="0.2">
      <c r="A7" s="206"/>
      <c r="B7" s="209" t="s">
        <v>269</v>
      </c>
      <c r="C7" s="208"/>
    </row>
    <row r="8" spans="1:3" x14ac:dyDescent="0.2">
      <c r="A8" s="206"/>
      <c r="B8" s="211"/>
      <c r="C8" s="208"/>
    </row>
    <row r="9" spans="1:3" ht="15.75" x14ac:dyDescent="0.25">
      <c r="A9" s="206"/>
      <c r="B9" s="212" t="s">
        <v>260</v>
      </c>
      <c r="C9" s="208"/>
    </row>
    <row r="10" spans="1:3" ht="25.5" x14ac:dyDescent="0.2">
      <c r="A10" s="206"/>
      <c r="B10" s="209" t="s">
        <v>299</v>
      </c>
      <c r="C10" s="208"/>
    </row>
    <row r="11" spans="1:3" ht="25.5" x14ac:dyDescent="0.2">
      <c r="A11" s="206"/>
      <c r="B11" s="209" t="s">
        <v>301</v>
      </c>
      <c r="C11" s="208"/>
    </row>
    <row r="12" spans="1:3" x14ac:dyDescent="0.2">
      <c r="A12" s="206"/>
      <c r="B12" s="209"/>
      <c r="C12" s="208"/>
    </row>
    <row r="13" spans="1:3" ht="15.75" x14ac:dyDescent="0.2">
      <c r="A13" s="206"/>
      <c r="B13" s="210" t="s">
        <v>263</v>
      </c>
      <c r="C13" s="208"/>
    </row>
    <row r="14" spans="1:3" ht="38.25" x14ac:dyDescent="0.2">
      <c r="A14" s="206"/>
      <c r="B14" s="209" t="s">
        <v>264</v>
      </c>
      <c r="C14" s="208"/>
    </row>
    <row r="15" spans="1:3" x14ac:dyDescent="0.2">
      <c r="A15" s="206"/>
      <c r="B15" s="209"/>
      <c r="C15" s="208"/>
    </row>
    <row r="16" spans="1:3" ht="15.75" x14ac:dyDescent="0.2">
      <c r="A16" s="206"/>
      <c r="B16" s="210" t="s">
        <v>270</v>
      </c>
      <c r="C16" s="208"/>
    </row>
    <row r="17" spans="1:3" ht="15.75" customHeight="1" x14ac:dyDescent="0.2">
      <c r="A17" s="206"/>
      <c r="B17" s="209" t="s">
        <v>271</v>
      </c>
      <c r="C17" s="208"/>
    </row>
    <row r="18" spans="1:3" x14ac:dyDescent="0.2">
      <c r="A18" s="206"/>
      <c r="B18" s="209"/>
      <c r="C18" s="208"/>
    </row>
    <row r="19" spans="1:3" ht="15.75" x14ac:dyDescent="0.2">
      <c r="A19" s="206"/>
      <c r="B19" s="210" t="s">
        <v>261</v>
      </c>
      <c r="C19" s="208"/>
    </row>
    <row r="20" spans="1:3" ht="25.5" x14ac:dyDescent="0.2">
      <c r="A20" s="206"/>
      <c r="B20" s="209" t="s">
        <v>300</v>
      </c>
      <c r="C20" s="208"/>
    </row>
    <row r="21" spans="1:3" s="3" customFormat="1" ht="51" x14ac:dyDescent="0.2">
      <c r="A21" s="213"/>
      <c r="B21" s="214" t="s">
        <v>302</v>
      </c>
      <c r="C21" s="215"/>
    </row>
    <row r="22" spans="1:3" s="3" customFormat="1" x14ac:dyDescent="0.2">
      <c r="A22" s="213"/>
      <c r="B22" s="214"/>
      <c r="C22" s="215"/>
    </row>
    <row r="23" spans="1:3" s="3" customFormat="1" ht="15.75" x14ac:dyDescent="0.2">
      <c r="A23" s="213"/>
      <c r="B23" s="216" t="s">
        <v>293</v>
      </c>
      <c r="C23" s="215"/>
    </row>
    <row r="24" spans="1:3" s="3" customFormat="1" ht="38.25" x14ac:dyDescent="0.2">
      <c r="A24" s="213"/>
      <c r="B24" s="261" t="s">
        <v>312</v>
      </c>
      <c r="C24" s="215"/>
    </row>
    <row r="25" spans="1:3" x14ac:dyDescent="0.2">
      <c r="A25" s="206"/>
      <c r="B25" s="209"/>
      <c r="C25" s="208"/>
    </row>
    <row r="26" spans="1:3" ht="15.75" x14ac:dyDescent="0.2">
      <c r="A26" s="206"/>
      <c r="B26" s="216" t="s">
        <v>295</v>
      </c>
      <c r="C26" s="208"/>
    </row>
    <row r="27" spans="1:3" ht="38.25" x14ac:dyDescent="0.2">
      <c r="A27" s="206"/>
      <c r="B27" s="209" t="s">
        <v>296</v>
      </c>
      <c r="C27" s="208"/>
    </row>
    <row r="28" spans="1:3" s="3" customFormat="1" x14ac:dyDescent="0.2">
      <c r="A28" s="217"/>
      <c r="B28" s="218"/>
      <c r="C28" s="219"/>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
    <mergeCell ref="B1:C1"/>
  </mergeCells>
  <phoneticPr fontId="2" type="noConversion"/>
  <pageMargins left="0.70866141732283472" right="0.70866141732283472" top="0.74803149606299213" bottom="0.74803149606299213" header="0.31496062992125989" footer="0.31496062992125989"/>
  <pageSetup paperSize="9" scale="75" orientation="portrait" cellComments="asDisplayed" r:id="rId2"/>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sheetPr>
  <dimension ref="A1:T189"/>
  <sheetViews>
    <sheetView showGridLines="0" view="pageBreakPreview" zoomScale="80" zoomScaleNormal="100" zoomScaleSheetLayoutView="80" workbookViewId="0">
      <selection activeCell="G14" sqref="G14"/>
    </sheetView>
  </sheetViews>
  <sheetFormatPr defaultRowHeight="12.75" x14ac:dyDescent="0.2"/>
  <cols>
    <col min="1" max="1" width="5" style="4" customWidth="1"/>
    <col min="2" max="2" width="2.140625" style="51" customWidth="1"/>
    <col min="3" max="3" width="6.140625" style="10" customWidth="1"/>
    <col min="4" max="4" width="2.28515625" style="11" customWidth="1"/>
    <col min="5" max="5" width="2.28515625" style="10" customWidth="1"/>
    <col min="6" max="6" width="53.28515625" style="15" customWidth="1"/>
    <col min="7" max="7" width="19" style="15" customWidth="1"/>
    <col min="8" max="8" width="16.140625" style="11" customWidth="1"/>
    <col min="9" max="13" width="16.140625" style="4" customWidth="1"/>
    <col min="14" max="14" width="16.28515625" style="4" customWidth="1"/>
    <col min="15" max="18" width="16.140625" style="4" customWidth="1"/>
    <col min="19" max="19" width="2.140625" style="7" customWidth="1"/>
    <col min="20" max="20" width="7.28515625" bestFit="1" customWidth="1"/>
    <col min="21" max="16384" width="9.140625" style="4"/>
  </cols>
  <sheetData>
    <row r="1" spans="1:20" s="8" customFormat="1" ht="15" customHeight="1" x14ac:dyDescent="0.2">
      <c r="A1" s="197"/>
      <c r="B1" s="31"/>
      <c r="C1" s="31"/>
      <c r="D1" s="31"/>
      <c r="E1" s="31"/>
      <c r="F1" s="31"/>
      <c r="G1" s="31"/>
      <c r="H1" s="31"/>
      <c r="I1" s="31"/>
      <c r="J1" s="31"/>
      <c r="K1" s="31"/>
      <c r="L1" s="31"/>
      <c r="M1" s="31"/>
      <c r="N1" s="31"/>
      <c r="O1" s="31"/>
      <c r="P1" s="31"/>
      <c r="Q1" s="31"/>
      <c r="R1" s="31"/>
      <c r="S1" s="32"/>
      <c r="T1" s="185"/>
    </row>
    <row r="2" spans="1:20" s="8" customFormat="1" ht="18" customHeight="1" x14ac:dyDescent="0.3">
      <c r="A2" s="33"/>
      <c r="B2" s="148"/>
      <c r="C2" s="148"/>
      <c r="D2" s="148"/>
      <c r="E2" s="148"/>
      <c r="F2" s="148"/>
      <c r="G2" s="148"/>
      <c r="H2" s="148"/>
      <c r="I2" s="148"/>
      <c r="J2" s="148"/>
      <c r="K2" s="148"/>
      <c r="L2" s="148"/>
      <c r="M2" s="148"/>
      <c r="N2" s="28"/>
      <c r="O2" s="42" t="s">
        <v>7</v>
      </c>
      <c r="P2" s="273" t="str">
        <f>IF(NOT(ISBLANK(CoverSheet!$C$8)),CoverSheet!$C$8,"")</f>
        <v>Aurora Energy Limited</v>
      </c>
      <c r="Q2" s="273"/>
      <c r="R2" s="273"/>
      <c r="S2" s="25"/>
      <c r="T2" s="185"/>
    </row>
    <row r="3" spans="1:20" s="8" customFormat="1" ht="18" customHeight="1" x14ac:dyDescent="0.3">
      <c r="A3" s="33"/>
      <c r="B3" s="148"/>
      <c r="C3" s="148"/>
      <c r="D3" s="148"/>
      <c r="E3" s="148"/>
      <c r="F3" s="148"/>
      <c r="G3" s="148"/>
      <c r="H3" s="148"/>
      <c r="I3" s="148"/>
      <c r="J3" s="148"/>
      <c r="K3" s="148"/>
      <c r="L3" s="148"/>
      <c r="M3" s="148"/>
      <c r="N3" s="28"/>
      <c r="O3" s="42" t="s">
        <v>81</v>
      </c>
      <c r="P3" s="274" t="str">
        <f>IF(ISNUMBER(CoverSheet!$C$12),TEXT(CoverSheet!$C$12,"_([$-1409]d mmmm yyyy;_(@")&amp;" –"&amp;TEXT(DATE(YEAR(CoverSheet!$C$12)+10,MONTH(CoverSheet!$C$12),DAY(CoverSheet!$C$12)-1),"_([$-1409]d mmmm yyyy;_(@"),"")</f>
        <v xml:space="preserve"> 1 April 2022 – 31 March 2032</v>
      </c>
      <c r="Q3" s="275"/>
      <c r="R3" s="276"/>
      <c r="S3" s="25"/>
      <c r="T3" s="185"/>
    </row>
    <row r="4" spans="1:20" s="8" customFormat="1" ht="21" x14ac:dyDescent="0.35">
      <c r="A4" s="149" t="s">
        <v>146</v>
      </c>
      <c r="B4" s="84"/>
      <c r="C4" s="148"/>
      <c r="D4" s="148"/>
      <c r="E4" s="148"/>
      <c r="F4" s="148"/>
      <c r="G4" s="148"/>
      <c r="H4" s="148"/>
      <c r="I4" s="148"/>
      <c r="J4" s="148"/>
      <c r="K4" s="148"/>
      <c r="L4" s="148"/>
      <c r="M4" s="148"/>
      <c r="N4" s="148"/>
      <c r="O4" s="56"/>
      <c r="P4" s="148"/>
      <c r="Q4" s="148"/>
      <c r="R4" s="148"/>
      <c r="S4" s="25"/>
      <c r="T4" s="185"/>
    </row>
    <row r="5" spans="1:20" s="113" customFormat="1" ht="61.5" customHeight="1" x14ac:dyDescent="0.2">
      <c r="A5" s="280" t="s">
        <v>228</v>
      </c>
      <c r="B5" s="281"/>
      <c r="C5" s="281"/>
      <c r="D5" s="281"/>
      <c r="E5" s="281"/>
      <c r="F5" s="281"/>
      <c r="G5" s="281"/>
      <c r="H5" s="281"/>
      <c r="I5" s="281"/>
      <c r="J5" s="281"/>
      <c r="K5" s="281"/>
      <c r="L5" s="281"/>
      <c r="M5" s="281"/>
      <c r="N5" s="281"/>
      <c r="O5" s="281"/>
      <c r="P5" s="281"/>
      <c r="Q5" s="281"/>
      <c r="R5" s="281"/>
      <c r="S5" s="107"/>
      <c r="T5" s="186"/>
    </row>
    <row r="6" spans="1:20" s="7" customFormat="1" ht="15" customHeight="1" x14ac:dyDescent="0.2">
      <c r="A6" s="38" t="s">
        <v>240</v>
      </c>
      <c r="B6" s="56"/>
      <c r="C6" s="56"/>
      <c r="D6" s="148"/>
      <c r="E6" s="148"/>
      <c r="F6" s="148"/>
      <c r="G6" s="148"/>
      <c r="H6" s="148"/>
      <c r="I6" s="148"/>
      <c r="J6" s="148"/>
      <c r="K6" s="148"/>
      <c r="L6" s="148"/>
      <c r="M6" s="148"/>
      <c r="N6" s="148"/>
      <c r="O6" s="148"/>
      <c r="P6" s="148"/>
      <c r="Q6" s="148"/>
      <c r="R6" s="148"/>
      <c r="S6" s="25"/>
      <c r="T6" s="187"/>
    </row>
    <row r="7" spans="1:20" s="7" customFormat="1" ht="32.25" customHeight="1" x14ac:dyDescent="0.2">
      <c r="A7" s="58">
        <v>7</v>
      </c>
      <c r="B7" s="44"/>
      <c r="C7" s="102"/>
      <c r="D7" s="102"/>
      <c r="E7" s="102"/>
      <c r="F7" s="102"/>
      <c r="G7" s="102"/>
      <c r="H7" s="122" t="s">
        <v>82</v>
      </c>
      <c r="I7" s="122" t="s">
        <v>161</v>
      </c>
      <c r="J7" s="122" t="s">
        <v>162</v>
      </c>
      <c r="K7" s="122" t="s">
        <v>163</v>
      </c>
      <c r="L7" s="122" t="s">
        <v>164</v>
      </c>
      <c r="M7" s="122" t="s">
        <v>165</v>
      </c>
      <c r="N7" s="152" t="s">
        <v>167</v>
      </c>
      <c r="O7" s="122" t="s">
        <v>168</v>
      </c>
      <c r="P7" s="122" t="s">
        <v>169</v>
      </c>
      <c r="Q7" s="122" t="s">
        <v>170</v>
      </c>
      <c r="R7" s="122" t="s">
        <v>171</v>
      </c>
      <c r="S7" s="20"/>
      <c r="T7" s="187"/>
    </row>
    <row r="8" spans="1:20" ht="18.75" customHeight="1" x14ac:dyDescent="0.2">
      <c r="A8" s="58">
        <v>8</v>
      </c>
      <c r="B8" s="44"/>
      <c r="C8" s="120"/>
      <c r="D8" s="102"/>
      <c r="E8" s="102"/>
      <c r="F8" s="102"/>
      <c r="G8" s="189" t="str">
        <f>IF(ISNUMBER(CoverSheet!$C$12),"for year ended","")</f>
        <v>for year ended</v>
      </c>
      <c r="H8" s="123">
        <f>IF(ISNUMBER(CoverSheet!$C$12),DATE(YEAR(CoverSheet!$C$12),MONTH(CoverSheet!$C$12),DAY(CoverSheet!$C$12))-1,"")</f>
        <v>44651</v>
      </c>
      <c r="I8" s="123">
        <f>IF(ISNUMBER(CoverSheet!$C$12),DATE(YEAR(CoverSheet!$C$12)+1,MONTH(CoverSheet!$C$12),DAY(CoverSheet!$C$12))-1,"")</f>
        <v>45016</v>
      </c>
      <c r="J8" s="123">
        <f>IF(ISNUMBER(CoverSheet!$C$12),DATE(YEAR(CoverSheet!$C$12)+2,MONTH(CoverSheet!$C$12),DAY(CoverSheet!$C$12))-1,"")</f>
        <v>45382</v>
      </c>
      <c r="K8" s="123">
        <f>IF(ISNUMBER(CoverSheet!$C$12),DATE(YEAR(CoverSheet!$C$12)+3,MONTH(CoverSheet!$C$12),DAY(CoverSheet!$C$12))-1,"")</f>
        <v>45747</v>
      </c>
      <c r="L8" s="123">
        <f>IF(ISNUMBER(CoverSheet!$C$12),DATE(YEAR(CoverSheet!$C$12)+4,MONTH(CoverSheet!$C$12),DAY(CoverSheet!$C$12))-1,"")</f>
        <v>46112</v>
      </c>
      <c r="M8" s="123">
        <f>IF(ISNUMBER(CoverSheet!$C$12),DATE(YEAR(CoverSheet!$C$12)+5,MONTH(CoverSheet!$C$12),DAY(CoverSheet!$C$12))-1,"")</f>
        <v>46477</v>
      </c>
      <c r="N8" s="123">
        <f>IF(ISNUMBER(CoverSheet!$C$12),DATE(YEAR(CoverSheet!$C$12)+6,MONTH(CoverSheet!$C$12),DAY(CoverSheet!$C$12))-1,"")</f>
        <v>46843</v>
      </c>
      <c r="O8" s="123">
        <f>IF(ISNUMBER(CoverSheet!$C$12),DATE(YEAR(CoverSheet!$C$12)+7,MONTH(CoverSheet!$C$12),DAY(CoverSheet!$C$12))-1,"")</f>
        <v>47208</v>
      </c>
      <c r="P8" s="123">
        <f>IF(ISNUMBER(CoverSheet!$C$12),DATE(YEAR(CoverSheet!$C$12)+8,MONTH(CoverSheet!$C$12),DAY(CoverSheet!$C$12))-1,"")</f>
        <v>47573</v>
      </c>
      <c r="Q8" s="123">
        <f>IF(ISNUMBER(CoverSheet!$C$12),DATE(YEAR(CoverSheet!$C$12)+9,MONTH(CoverSheet!$C$12),DAY(CoverSheet!$C$12))-1,"")</f>
        <v>47938</v>
      </c>
      <c r="R8" s="123">
        <f>IF(ISNUMBER(CoverSheet!$C$12),DATE(YEAR(CoverSheet!$C$12)+10,MONTH(CoverSheet!$C$12),DAY(CoverSheet!$C$12))-1,"")</f>
        <v>48304</v>
      </c>
      <c r="S8" s="20"/>
      <c r="T8" s="187"/>
    </row>
    <row r="9" spans="1:20" s="61" customFormat="1" ht="26.25" customHeight="1" x14ac:dyDescent="0.3">
      <c r="A9" s="58">
        <v>9</v>
      </c>
      <c r="B9" s="44"/>
      <c r="C9" s="90" t="s">
        <v>229</v>
      </c>
      <c r="D9" s="102"/>
      <c r="E9" s="102"/>
      <c r="F9" s="102"/>
      <c r="G9" s="189"/>
      <c r="H9" s="124" t="s">
        <v>212</v>
      </c>
      <c r="I9" s="123"/>
      <c r="J9" s="123"/>
      <c r="K9" s="123"/>
      <c r="L9" s="123"/>
      <c r="M9" s="123"/>
      <c r="N9" s="123"/>
      <c r="O9" s="123"/>
      <c r="P9" s="123"/>
      <c r="Q9" s="123"/>
      <c r="R9" s="125"/>
      <c r="S9" s="20"/>
      <c r="T9" s="187"/>
    </row>
    <row r="10" spans="1:20" ht="15" customHeight="1" x14ac:dyDescent="0.2">
      <c r="A10" s="58">
        <v>10</v>
      </c>
      <c r="B10" s="44"/>
      <c r="C10" s="151"/>
      <c r="D10" s="151"/>
      <c r="E10" s="98"/>
      <c r="F10" s="151" t="s">
        <v>174</v>
      </c>
      <c r="G10" s="98"/>
      <c r="H10" s="193">
        <v>11749</v>
      </c>
      <c r="I10" s="193">
        <v>13563.694</v>
      </c>
      <c r="J10" s="193">
        <v>13240.420154736114</v>
      </c>
      <c r="K10" s="193">
        <v>13997.294634782394</v>
      </c>
      <c r="L10" s="193">
        <v>14672.197339451286</v>
      </c>
      <c r="M10" s="193">
        <v>15117.006804763179</v>
      </c>
      <c r="N10" s="193">
        <v>15566.686618200769</v>
      </c>
      <c r="O10" s="193">
        <v>15907.610986999778</v>
      </c>
      <c r="P10" s="193">
        <v>16248.535355798786</v>
      </c>
      <c r="Q10" s="193">
        <v>16589.459724597793</v>
      </c>
      <c r="R10" s="193">
        <v>16930.384093396802</v>
      </c>
      <c r="S10" s="20"/>
      <c r="T10" s="187"/>
    </row>
    <row r="11" spans="1:20" s="6" customFormat="1" ht="15" customHeight="1" x14ac:dyDescent="0.2">
      <c r="A11" s="58">
        <v>11</v>
      </c>
      <c r="B11" s="44"/>
      <c r="C11" s="151"/>
      <c r="D11" s="151"/>
      <c r="E11" s="105"/>
      <c r="F11" s="151" t="s">
        <v>75</v>
      </c>
      <c r="G11" s="105"/>
      <c r="H11" s="193">
        <v>7061.3533859024992</v>
      </c>
      <c r="I11" s="193">
        <v>12699.257530000001</v>
      </c>
      <c r="J11" s="193">
        <v>13556.272158164618</v>
      </c>
      <c r="K11" s="193">
        <v>9192.2805998553376</v>
      </c>
      <c r="L11" s="193">
        <v>7517.9031496431253</v>
      </c>
      <c r="M11" s="193">
        <v>4488.3620443602358</v>
      </c>
      <c r="N11" s="193">
        <v>4942.2068008754677</v>
      </c>
      <c r="O11" s="193">
        <v>7434.7958206794992</v>
      </c>
      <c r="P11" s="193">
        <v>8372.0966814078802</v>
      </c>
      <c r="Q11" s="193">
        <v>5284.1226675788093</v>
      </c>
      <c r="R11" s="193">
        <v>6770.5754619700228</v>
      </c>
      <c r="S11" s="20"/>
      <c r="T11" s="187"/>
    </row>
    <row r="12" spans="1:20" ht="15" customHeight="1" x14ac:dyDescent="0.2">
      <c r="A12" s="58">
        <v>12</v>
      </c>
      <c r="B12" s="44"/>
      <c r="C12" s="151"/>
      <c r="D12" s="151"/>
      <c r="E12" s="105"/>
      <c r="F12" s="151" t="s">
        <v>76</v>
      </c>
      <c r="G12" s="105"/>
      <c r="H12" s="193">
        <v>50170.451999999997</v>
      </c>
      <c r="I12" s="193">
        <v>56231.26</v>
      </c>
      <c r="J12" s="193">
        <v>53999.841517510766</v>
      </c>
      <c r="K12" s="193">
        <v>54747.108246196294</v>
      </c>
      <c r="L12" s="193">
        <v>45956.547403486809</v>
      </c>
      <c r="M12" s="193">
        <v>51008.911565807539</v>
      </c>
      <c r="N12" s="193">
        <v>55290.680478224967</v>
      </c>
      <c r="O12" s="193">
        <v>52017.608833502258</v>
      </c>
      <c r="P12" s="193">
        <v>55527.087195116859</v>
      </c>
      <c r="Q12" s="193">
        <v>55167.748100866862</v>
      </c>
      <c r="R12" s="193">
        <v>56139.629132133945</v>
      </c>
      <c r="S12" s="20"/>
      <c r="T12" s="187"/>
    </row>
    <row r="13" spans="1:20" ht="15" customHeight="1" x14ac:dyDescent="0.2">
      <c r="A13" s="58">
        <v>13</v>
      </c>
      <c r="B13" s="44"/>
      <c r="C13" s="151"/>
      <c r="D13" s="151"/>
      <c r="E13" s="105"/>
      <c r="F13" s="151" t="s">
        <v>77</v>
      </c>
      <c r="G13" s="105"/>
      <c r="H13" s="193">
        <v>2618.1575698620286</v>
      </c>
      <c r="I13" s="193">
        <v>2683</v>
      </c>
      <c r="J13" s="193">
        <v>1731.439558696261</v>
      </c>
      <c r="K13" s="193">
        <v>1762.6222873429681</v>
      </c>
      <c r="L13" s="193">
        <v>1807.4445997874775</v>
      </c>
      <c r="M13" s="193">
        <v>1848.8425588559282</v>
      </c>
      <c r="N13" s="193">
        <v>1890.240517924379</v>
      </c>
      <c r="O13" s="193">
        <v>1931.6384769928302</v>
      </c>
      <c r="P13" s="193">
        <v>1973.0364360612812</v>
      </c>
      <c r="Q13" s="193">
        <v>2014.4343951297321</v>
      </c>
      <c r="R13" s="193">
        <v>2055.8323541981831</v>
      </c>
      <c r="S13" s="20"/>
      <c r="T13" s="187"/>
    </row>
    <row r="14" spans="1:20" s="12" customFormat="1" ht="15" customHeight="1" x14ac:dyDescent="0.2">
      <c r="A14" s="58">
        <v>14</v>
      </c>
      <c r="B14" s="44"/>
      <c r="C14" s="151"/>
      <c r="D14" s="151"/>
      <c r="E14" s="105"/>
      <c r="F14" s="151" t="s">
        <v>97</v>
      </c>
      <c r="G14" s="105"/>
      <c r="H14" s="98"/>
      <c r="I14" s="98"/>
      <c r="J14" s="102"/>
      <c r="K14" s="102"/>
      <c r="L14" s="102"/>
      <c r="M14" s="98"/>
      <c r="N14" s="102"/>
      <c r="O14" s="98"/>
      <c r="P14" s="98"/>
      <c r="Q14" s="102"/>
      <c r="R14" s="102"/>
      <c r="S14" s="20"/>
      <c r="T14" s="187"/>
    </row>
    <row r="15" spans="1:20" ht="15" customHeight="1" x14ac:dyDescent="0.2">
      <c r="A15" s="58">
        <v>15</v>
      </c>
      <c r="B15" s="44"/>
      <c r="C15" s="151"/>
      <c r="D15" s="151"/>
      <c r="E15" s="105"/>
      <c r="F15" s="167" t="s">
        <v>56</v>
      </c>
      <c r="G15" s="105"/>
      <c r="H15" s="194">
        <v>389.2</v>
      </c>
      <c r="I15" s="194">
        <v>1405.62</v>
      </c>
      <c r="J15" s="194">
        <v>376.84272748095088</v>
      </c>
      <c r="K15" s="194">
        <v>248.84079350724258</v>
      </c>
      <c r="L15" s="194">
        <v>244.53662232418813</v>
      </c>
      <c r="M15" s="194">
        <v>761.28811247008798</v>
      </c>
      <c r="N15" s="194">
        <v>778.33433091003849</v>
      </c>
      <c r="O15" s="194">
        <v>795.380549349989</v>
      </c>
      <c r="P15" s="194">
        <v>812.42676778993928</v>
      </c>
      <c r="Q15" s="194">
        <v>829.47298622988967</v>
      </c>
      <c r="R15" s="169">
        <v>846.51920466983995</v>
      </c>
      <c r="S15" s="20"/>
      <c r="T15" s="187"/>
    </row>
    <row r="16" spans="1:20" s="10" customFormat="1" ht="15" customHeight="1" x14ac:dyDescent="0.2">
      <c r="A16" s="58">
        <v>16</v>
      </c>
      <c r="B16" s="44"/>
      <c r="C16" s="151"/>
      <c r="D16" s="151"/>
      <c r="E16" s="105"/>
      <c r="F16" s="167" t="s">
        <v>78</v>
      </c>
      <c r="G16" s="105"/>
      <c r="H16" s="194">
        <v>0</v>
      </c>
      <c r="I16" s="194">
        <v>0</v>
      </c>
      <c r="J16" s="194">
        <v>0</v>
      </c>
      <c r="K16" s="194">
        <v>0</v>
      </c>
      <c r="L16" s="194">
        <v>0</v>
      </c>
      <c r="M16" s="194">
        <v>0</v>
      </c>
      <c r="N16" s="194">
        <v>0</v>
      </c>
      <c r="O16" s="194">
        <v>0</v>
      </c>
      <c r="P16" s="194">
        <v>0</v>
      </c>
      <c r="Q16" s="194">
        <v>0</v>
      </c>
      <c r="R16" s="169">
        <v>0</v>
      </c>
      <c r="S16" s="20"/>
      <c r="T16" s="187"/>
    </row>
    <row r="17" spans="1:20" ht="15" customHeight="1" thickBot="1" x14ac:dyDescent="0.25">
      <c r="A17" s="58">
        <v>17</v>
      </c>
      <c r="B17" s="44"/>
      <c r="C17" s="151"/>
      <c r="D17" s="151"/>
      <c r="E17" s="105"/>
      <c r="F17" s="167" t="s">
        <v>143</v>
      </c>
      <c r="G17" s="105"/>
      <c r="H17" s="194">
        <v>0</v>
      </c>
      <c r="I17" s="194">
        <v>0</v>
      </c>
      <c r="J17" s="194">
        <v>0</v>
      </c>
      <c r="K17" s="194">
        <v>0</v>
      </c>
      <c r="L17" s="194">
        <v>0</v>
      </c>
      <c r="M17" s="194">
        <v>0</v>
      </c>
      <c r="N17" s="194">
        <v>0</v>
      </c>
      <c r="O17" s="194">
        <v>0</v>
      </c>
      <c r="P17" s="194">
        <v>0</v>
      </c>
      <c r="Q17" s="194">
        <v>0</v>
      </c>
      <c r="R17" s="169">
        <v>0</v>
      </c>
      <c r="S17" s="20"/>
      <c r="T17" s="187"/>
    </row>
    <row r="18" spans="1:20" s="10" customFormat="1" ht="15" customHeight="1" thickBot="1" x14ac:dyDescent="0.25">
      <c r="A18" s="58">
        <v>18</v>
      </c>
      <c r="B18" s="44"/>
      <c r="C18" s="151"/>
      <c r="D18" s="151"/>
      <c r="E18" s="60"/>
      <c r="F18" s="60" t="s">
        <v>96</v>
      </c>
      <c r="G18" s="105"/>
      <c r="H18" s="170">
        <f t="shared" ref="H18:R18" si="0">SUM(H15:H17)</f>
        <v>389.2</v>
      </c>
      <c r="I18" s="170">
        <f t="shared" si="0"/>
        <v>1405.62</v>
      </c>
      <c r="J18" s="170">
        <f t="shared" si="0"/>
        <v>376.84272748095088</v>
      </c>
      <c r="K18" s="170">
        <f t="shared" si="0"/>
        <v>248.84079350724258</v>
      </c>
      <c r="L18" s="170">
        <f t="shared" si="0"/>
        <v>244.53662232418813</v>
      </c>
      <c r="M18" s="170">
        <f t="shared" si="0"/>
        <v>761.28811247008798</v>
      </c>
      <c r="N18" s="171">
        <f t="shared" si="0"/>
        <v>778.33433091003849</v>
      </c>
      <c r="O18" s="170">
        <f t="shared" si="0"/>
        <v>795.380549349989</v>
      </c>
      <c r="P18" s="170">
        <f t="shared" si="0"/>
        <v>812.42676778993928</v>
      </c>
      <c r="Q18" s="170">
        <f t="shared" si="0"/>
        <v>829.47298622988967</v>
      </c>
      <c r="R18" s="170">
        <f t="shared" si="0"/>
        <v>846.51920466983995</v>
      </c>
      <c r="S18" s="20"/>
      <c r="T18" s="187"/>
    </row>
    <row r="19" spans="1:20" s="82" customFormat="1" ht="15" customHeight="1" thickBot="1" x14ac:dyDescent="0.25">
      <c r="A19" s="58">
        <v>19</v>
      </c>
      <c r="B19" s="44"/>
      <c r="C19" s="151"/>
      <c r="D19" s="151"/>
      <c r="E19" s="60" t="s">
        <v>237</v>
      </c>
      <c r="F19" s="60"/>
      <c r="G19" s="105"/>
      <c r="H19" s="170">
        <f t="shared" ref="H19:R19" si="1">H10+H11+H12+H13+H18</f>
        <v>71988.162955764521</v>
      </c>
      <c r="I19" s="170">
        <f t="shared" si="1"/>
        <v>86582.831529999996</v>
      </c>
      <c r="J19" s="170">
        <f t="shared" si="1"/>
        <v>82904.816116588714</v>
      </c>
      <c r="K19" s="170">
        <f t="shared" si="1"/>
        <v>79948.146561684247</v>
      </c>
      <c r="L19" s="170">
        <f t="shared" si="1"/>
        <v>70198.629114692871</v>
      </c>
      <c r="M19" s="170">
        <f t="shared" si="1"/>
        <v>73224.41108625698</v>
      </c>
      <c r="N19" s="171">
        <f t="shared" si="1"/>
        <v>78468.14874613563</v>
      </c>
      <c r="O19" s="170">
        <f t="shared" si="1"/>
        <v>78087.034667524335</v>
      </c>
      <c r="P19" s="170">
        <f t="shared" si="1"/>
        <v>82933.182436174742</v>
      </c>
      <c r="Q19" s="170">
        <f t="shared" si="1"/>
        <v>79885.237874403087</v>
      </c>
      <c r="R19" s="170">
        <f t="shared" si="1"/>
        <v>82742.940246368787</v>
      </c>
      <c r="S19" s="20"/>
      <c r="T19" s="187"/>
    </row>
    <row r="20" spans="1:20" s="11" customFormat="1" ht="15" customHeight="1" thickBot="1" x14ac:dyDescent="0.25">
      <c r="A20" s="58">
        <v>20</v>
      </c>
      <c r="B20" s="44"/>
      <c r="C20" s="151"/>
      <c r="D20" s="151"/>
      <c r="E20" s="97"/>
      <c r="F20" s="196" t="s">
        <v>283</v>
      </c>
      <c r="G20" s="105"/>
      <c r="H20" s="169">
        <v>3693.6844275138269</v>
      </c>
      <c r="I20" s="169">
        <v>4042.2887286632522</v>
      </c>
      <c r="J20" s="169">
        <v>2671.0808578494698</v>
      </c>
      <c r="K20" s="169">
        <v>3247.4182028649188</v>
      </c>
      <c r="L20" s="169">
        <v>2040.8080617569899</v>
      </c>
      <c r="M20" s="169">
        <v>2087.5510095724385</v>
      </c>
      <c r="N20" s="169">
        <v>2134.2939573878866</v>
      </c>
      <c r="O20" s="169">
        <v>2181.0369052033357</v>
      </c>
      <c r="P20" s="169">
        <v>2227.7798530187843</v>
      </c>
      <c r="Q20" s="169">
        <v>2274.5228008342328</v>
      </c>
      <c r="R20" s="169">
        <v>2321.2657486496814</v>
      </c>
      <c r="S20" s="20"/>
      <c r="T20" s="187"/>
    </row>
    <row r="21" spans="1:20" ht="15" customHeight="1" thickBot="1" x14ac:dyDescent="0.25">
      <c r="A21" s="58">
        <v>21</v>
      </c>
      <c r="B21" s="44"/>
      <c r="C21" s="151"/>
      <c r="D21" s="151"/>
      <c r="E21" s="97" t="s">
        <v>220</v>
      </c>
      <c r="F21" s="151"/>
      <c r="G21" s="102"/>
      <c r="H21" s="170">
        <f>H19+H20</f>
        <v>75681.847383278349</v>
      </c>
      <c r="I21" s="170">
        <f t="shared" ref="I21:R21" si="2">I19+I20</f>
        <v>90625.120258663243</v>
      </c>
      <c r="J21" s="170">
        <f t="shared" si="2"/>
        <v>85575.89697443819</v>
      </c>
      <c r="K21" s="170">
        <f t="shared" si="2"/>
        <v>83195.56476454917</v>
      </c>
      <c r="L21" s="170">
        <f t="shared" si="2"/>
        <v>72239.437176449865</v>
      </c>
      <c r="M21" s="170">
        <f t="shared" si="2"/>
        <v>75311.962095829425</v>
      </c>
      <c r="N21" s="171">
        <f>N19+N20</f>
        <v>80602.442703523513</v>
      </c>
      <c r="O21" s="170">
        <f>O19+O20</f>
        <v>80268.071572727669</v>
      </c>
      <c r="P21" s="170">
        <f t="shared" si="2"/>
        <v>85160.962289193529</v>
      </c>
      <c r="Q21" s="170">
        <f t="shared" si="2"/>
        <v>82159.760675237325</v>
      </c>
      <c r="R21" s="170">
        <f t="shared" si="2"/>
        <v>85064.205995018463</v>
      </c>
      <c r="S21" s="20"/>
      <c r="T21" s="187"/>
    </row>
    <row r="22" spans="1:20" s="82" customFormat="1" ht="15" customHeight="1" x14ac:dyDescent="0.2">
      <c r="A22" s="58">
        <v>22</v>
      </c>
      <c r="B22" s="44"/>
      <c r="C22" s="151"/>
      <c r="D22" s="151"/>
      <c r="E22" s="97"/>
      <c r="F22" s="151"/>
      <c r="G22" s="102"/>
      <c r="H22" s="126"/>
      <c r="I22" s="126"/>
      <c r="J22" s="126"/>
      <c r="K22" s="126"/>
      <c r="L22" s="126"/>
      <c r="M22" s="126"/>
      <c r="N22" s="126"/>
      <c r="O22" s="126"/>
      <c r="P22" s="126"/>
      <c r="Q22" s="126"/>
      <c r="R22" s="126"/>
      <c r="S22" s="20"/>
      <c r="T22" s="187"/>
    </row>
    <row r="23" spans="1:20" s="11" customFormat="1" ht="15" customHeight="1" x14ac:dyDescent="0.2">
      <c r="A23" s="58">
        <v>23</v>
      </c>
      <c r="B23" s="44"/>
      <c r="C23" s="151"/>
      <c r="D23" s="101" t="s">
        <v>5</v>
      </c>
      <c r="E23" s="97"/>
      <c r="F23" s="102" t="s">
        <v>221</v>
      </c>
      <c r="G23" s="102"/>
      <c r="H23" s="169">
        <v>400</v>
      </c>
      <c r="I23" s="169">
        <v>907.68100000000004</v>
      </c>
      <c r="J23" s="169">
        <v>682.16399999999999</v>
      </c>
      <c r="K23" s="169">
        <v>606.81399999999996</v>
      </c>
      <c r="L23" s="169">
        <v>500.91199999999998</v>
      </c>
      <c r="M23" s="169">
        <v>514.50199999999995</v>
      </c>
      <c r="N23" s="169">
        <v>556.673</v>
      </c>
      <c r="O23" s="169">
        <v>546.82799999999997</v>
      </c>
      <c r="P23" s="169">
        <v>603.12</v>
      </c>
      <c r="Q23" s="169">
        <v>587.25199999999995</v>
      </c>
      <c r="R23" s="169">
        <v>604.101</v>
      </c>
      <c r="S23" s="20"/>
      <c r="T23" s="187"/>
    </row>
    <row r="24" spans="1:20" s="12" customFormat="1" ht="15" customHeight="1" x14ac:dyDescent="0.2">
      <c r="A24" s="58">
        <v>24</v>
      </c>
      <c r="B24" s="44"/>
      <c r="C24" s="151"/>
      <c r="D24" s="101" t="s">
        <v>4</v>
      </c>
      <c r="E24" s="97"/>
      <c r="F24" s="127" t="s">
        <v>238</v>
      </c>
      <c r="G24" s="102"/>
      <c r="H24" s="169">
        <v>9405.2523793150194</v>
      </c>
      <c r="I24" s="169">
        <v>10237.127299999998</v>
      </c>
      <c r="J24" s="169">
        <v>9502.5476956683033</v>
      </c>
      <c r="K24" s="169">
        <v>9984.7368394781079</v>
      </c>
      <c r="L24" s="169">
        <v>10430.0185434795</v>
      </c>
      <c r="M24" s="169">
        <v>10734.162385828242</v>
      </c>
      <c r="N24" s="169">
        <v>11041.228437052403</v>
      </c>
      <c r="O24" s="169">
        <v>11283.041221493413</v>
      </c>
      <c r="P24" s="169">
        <v>11524.854005934425</v>
      </c>
      <c r="Q24" s="169">
        <v>11766.666790375433</v>
      </c>
      <c r="R24" s="169">
        <v>12008.479574816445</v>
      </c>
      <c r="S24" s="20"/>
      <c r="T24" s="187"/>
    </row>
    <row r="25" spans="1:20" s="12" customFormat="1" ht="15" customHeight="1" x14ac:dyDescent="0.2">
      <c r="A25" s="58">
        <v>25</v>
      </c>
      <c r="B25" s="44"/>
      <c r="C25" s="151"/>
      <c r="D25" s="101" t="s">
        <v>5</v>
      </c>
      <c r="E25" s="97"/>
      <c r="F25" s="127" t="s">
        <v>222</v>
      </c>
      <c r="G25" s="102"/>
      <c r="H25" s="169">
        <v>0</v>
      </c>
      <c r="I25" s="169">
        <v>0</v>
      </c>
      <c r="J25" s="169">
        <v>0</v>
      </c>
      <c r="K25" s="169">
        <v>0</v>
      </c>
      <c r="L25" s="169">
        <v>0</v>
      </c>
      <c r="M25" s="169">
        <v>0</v>
      </c>
      <c r="N25" s="169">
        <v>0</v>
      </c>
      <c r="O25" s="169">
        <v>0</v>
      </c>
      <c r="P25" s="169">
        <v>0</v>
      </c>
      <c r="Q25" s="169">
        <v>0</v>
      </c>
      <c r="R25" s="169">
        <v>0</v>
      </c>
      <c r="S25" s="20"/>
      <c r="T25" s="187"/>
    </row>
    <row r="26" spans="1:20" s="12" customFormat="1" ht="15" customHeight="1" thickBot="1" x14ac:dyDescent="0.25">
      <c r="A26" s="58">
        <v>26</v>
      </c>
      <c r="B26" s="44"/>
      <c r="C26" s="151"/>
      <c r="D26" s="151"/>
      <c r="E26" s="97"/>
      <c r="F26" s="102"/>
      <c r="G26" s="102"/>
      <c r="H26" s="102"/>
      <c r="I26" s="102"/>
      <c r="J26" s="102"/>
      <c r="K26" s="102"/>
      <c r="L26" s="102"/>
      <c r="M26" s="102"/>
      <c r="N26" s="102"/>
      <c r="O26" s="102"/>
      <c r="P26" s="102"/>
      <c r="Q26" s="102"/>
      <c r="R26" s="102"/>
      <c r="S26" s="20"/>
      <c r="T26" s="187"/>
    </row>
    <row r="27" spans="1:20" s="12" customFormat="1" ht="15" customHeight="1" thickBot="1" x14ac:dyDescent="0.25">
      <c r="A27" s="58">
        <v>27</v>
      </c>
      <c r="B27" s="44"/>
      <c r="C27" s="151"/>
      <c r="D27" s="151"/>
      <c r="E27" s="97" t="s">
        <v>230</v>
      </c>
      <c r="F27" s="102"/>
      <c r="G27" s="102"/>
      <c r="H27" s="170">
        <f>H21+H23-H24+H25</f>
        <v>66676.595003963332</v>
      </c>
      <c r="I27" s="170">
        <f t="shared" ref="I27:R27" si="3">I21+I23-I24+I25</f>
        <v>81295.673958663247</v>
      </c>
      <c r="J27" s="170">
        <f t="shared" si="3"/>
        <v>76755.513278769897</v>
      </c>
      <c r="K27" s="170">
        <f t="shared" si="3"/>
        <v>73817.641925071061</v>
      </c>
      <c r="L27" s="170">
        <f t="shared" si="3"/>
        <v>62310.330632970363</v>
      </c>
      <c r="M27" s="170">
        <f t="shared" si="3"/>
        <v>65092.301710001178</v>
      </c>
      <c r="N27" s="171">
        <f t="shared" si="3"/>
        <v>70117.887266471109</v>
      </c>
      <c r="O27" s="170">
        <f t="shared" si="3"/>
        <v>69531.858351234245</v>
      </c>
      <c r="P27" s="170">
        <f t="shared" si="3"/>
        <v>74239.228283259101</v>
      </c>
      <c r="Q27" s="170">
        <f t="shared" si="3"/>
        <v>70980.34588486189</v>
      </c>
      <c r="R27" s="170">
        <f t="shared" si="3"/>
        <v>73659.827420202011</v>
      </c>
      <c r="S27" s="20"/>
      <c r="T27" s="187"/>
    </row>
    <row r="28" spans="1:20" s="11" customFormat="1" ht="15" customHeight="1" x14ac:dyDescent="0.2">
      <c r="A28" s="58">
        <v>28</v>
      </c>
      <c r="B28" s="44"/>
      <c r="C28" s="151"/>
      <c r="D28" s="151"/>
      <c r="E28" s="97"/>
      <c r="F28" s="102"/>
      <c r="G28" s="102"/>
      <c r="H28" s="102"/>
      <c r="I28" s="102"/>
      <c r="J28" s="102"/>
      <c r="K28" s="102"/>
      <c r="L28" s="102"/>
      <c r="M28" s="102"/>
      <c r="N28" s="102"/>
      <c r="O28" s="102"/>
      <c r="P28" s="102"/>
      <c r="Q28" s="102"/>
      <c r="R28" s="102"/>
      <c r="S28" s="20"/>
      <c r="T28" s="187"/>
    </row>
    <row r="29" spans="1:20" s="11" customFormat="1" ht="15" customHeight="1" x14ac:dyDescent="0.2">
      <c r="A29" s="58">
        <v>29</v>
      </c>
      <c r="B29" s="44"/>
      <c r="C29" s="151"/>
      <c r="D29" s="151"/>
      <c r="E29" s="97"/>
      <c r="F29" s="196" t="s">
        <v>281</v>
      </c>
      <c r="G29" s="102"/>
      <c r="H29" s="169">
        <v>71055</v>
      </c>
      <c r="I29" s="169">
        <v>65437.860999999997</v>
      </c>
      <c r="J29" s="169">
        <v>85572.781000000003</v>
      </c>
      <c r="K29" s="169">
        <v>69367.835999999996</v>
      </c>
      <c r="L29" s="169">
        <v>73095.58</v>
      </c>
      <c r="M29" s="169">
        <v>60885.917000000001</v>
      </c>
      <c r="N29" s="169">
        <v>68339.432000000001</v>
      </c>
      <c r="O29" s="169">
        <v>64255.678999999996</v>
      </c>
      <c r="P29" s="169">
        <v>80353.653000000006</v>
      </c>
      <c r="Q29" s="169">
        <v>67000.467000000004</v>
      </c>
      <c r="R29" s="169">
        <v>71111.460000000006</v>
      </c>
      <c r="S29" s="20"/>
      <c r="T29" s="187"/>
    </row>
    <row r="30" spans="1:20" s="12" customFormat="1" ht="32.25" customHeight="1" x14ac:dyDescent="0.2">
      <c r="A30" s="58">
        <v>30</v>
      </c>
      <c r="B30" s="44"/>
      <c r="C30" s="151"/>
      <c r="D30" s="151"/>
      <c r="E30" s="105"/>
      <c r="F30" s="105"/>
      <c r="G30" s="105"/>
      <c r="H30" s="152" t="s">
        <v>82</v>
      </c>
      <c r="I30" s="152" t="s">
        <v>161</v>
      </c>
      <c r="J30" s="152" t="s">
        <v>162</v>
      </c>
      <c r="K30" s="152" t="s">
        <v>163</v>
      </c>
      <c r="L30" s="152" t="s">
        <v>164</v>
      </c>
      <c r="M30" s="152" t="s">
        <v>165</v>
      </c>
      <c r="N30" s="143" t="s">
        <v>167</v>
      </c>
      <c r="O30" s="152" t="s">
        <v>168</v>
      </c>
      <c r="P30" s="152" t="s">
        <v>169</v>
      </c>
      <c r="Q30" s="152" t="s">
        <v>170</v>
      </c>
      <c r="R30" s="152" t="s">
        <v>171</v>
      </c>
      <c r="S30" s="20"/>
      <c r="T30" s="187"/>
    </row>
    <row r="31" spans="1:20" s="19" customFormat="1" ht="15.75" customHeight="1" x14ac:dyDescent="0.2">
      <c r="A31" s="58">
        <v>31</v>
      </c>
      <c r="B31" s="44"/>
      <c r="C31" s="151"/>
      <c r="D31" s="151"/>
      <c r="E31" s="105"/>
      <c r="F31" s="105"/>
      <c r="G31" s="189" t="str">
        <f>IF(ISNUMBER(CoverSheet!$C$12),"for year ended","")</f>
        <v>for year ended</v>
      </c>
      <c r="H31" s="123">
        <f>IF(ISNUMBER(CoverSheet!$C$12),DATE(YEAR(CoverSheet!$C$12),MONTH(CoverSheet!$C$12),DAY(CoverSheet!$C$12))-1,"")</f>
        <v>44651</v>
      </c>
      <c r="I31" s="123">
        <f>IF(ISNUMBER(CoverSheet!$C$12),DATE(YEAR(CoverSheet!$C$12)+1,MONTH(CoverSheet!$C$12),DAY(CoverSheet!$C$12))-1,"")</f>
        <v>45016</v>
      </c>
      <c r="J31" s="123">
        <f>IF(ISNUMBER(CoverSheet!$C$12),DATE(YEAR(CoverSheet!$C$12)+2,MONTH(CoverSheet!$C$12),DAY(CoverSheet!$C$12))-1,"")</f>
        <v>45382</v>
      </c>
      <c r="K31" s="123">
        <f>IF(ISNUMBER(CoverSheet!$C$12),DATE(YEAR(CoverSheet!$C$12)+3,MONTH(CoverSheet!$C$12),DAY(CoverSheet!$C$12))-1,"")</f>
        <v>45747</v>
      </c>
      <c r="L31" s="123">
        <f>IF(ISNUMBER(CoverSheet!$C$12),DATE(YEAR(CoverSheet!$C$12)+4,MONTH(CoverSheet!$C$12),DAY(CoverSheet!$C$12))-1,"")</f>
        <v>46112</v>
      </c>
      <c r="M31" s="123">
        <f>IF(ISNUMBER(CoverSheet!$C$12),DATE(YEAR(CoverSheet!$C$12)+5,MONTH(CoverSheet!$C$12),DAY(CoverSheet!$C$12))-1,"")</f>
        <v>46477</v>
      </c>
      <c r="N31" s="123">
        <f>IF(ISNUMBER(CoverSheet!$C$12),DATE(YEAR(CoverSheet!$C$12)+6,MONTH(CoverSheet!$C$12),DAY(CoverSheet!$C$12))-1,"")</f>
        <v>46843</v>
      </c>
      <c r="O31" s="123">
        <f>IF(ISNUMBER(CoverSheet!$C$12),DATE(YEAR(CoverSheet!$C$12)+7,MONTH(CoverSheet!$C$12),DAY(CoverSheet!$C$12))-1,"")</f>
        <v>47208</v>
      </c>
      <c r="P31" s="123">
        <f>IF(ISNUMBER(CoverSheet!$C$12),DATE(YEAR(CoverSheet!$C$12)+8,MONTH(CoverSheet!$C$12),DAY(CoverSheet!$C$12))-1,"")</f>
        <v>47573</v>
      </c>
      <c r="Q31" s="123">
        <f>IF(ISNUMBER(CoverSheet!$C$12),DATE(YEAR(CoverSheet!$C$12)+9,MONTH(CoverSheet!$C$12),DAY(CoverSheet!$C$12))-1,"")</f>
        <v>47938</v>
      </c>
      <c r="R31" s="123">
        <f>IF(ISNUMBER(CoverSheet!$C$12),DATE(YEAR(CoverSheet!$C$12)+10,MONTH(CoverSheet!$C$12),DAY(CoverSheet!$C$12))-1,"")</f>
        <v>48304</v>
      </c>
      <c r="S31" s="20"/>
      <c r="T31" s="187"/>
    </row>
    <row r="32" spans="1:20" s="17" customFormat="1" ht="25.5" customHeight="1" x14ac:dyDescent="0.2">
      <c r="A32" s="58">
        <v>32</v>
      </c>
      <c r="B32" s="44"/>
      <c r="C32" s="151"/>
      <c r="D32" s="153"/>
      <c r="E32" s="102"/>
      <c r="F32" s="102"/>
      <c r="G32" s="189"/>
      <c r="H32" s="124" t="s">
        <v>180</v>
      </c>
      <c r="I32" s="102"/>
      <c r="J32" s="102"/>
      <c r="K32" s="102"/>
      <c r="L32" s="102"/>
      <c r="M32" s="102"/>
      <c r="N32" s="102"/>
      <c r="O32" s="102"/>
      <c r="P32" s="102"/>
      <c r="Q32" s="102"/>
      <c r="R32" s="128"/>
      <c r="S32" s="20"/>
      <c r="T32" s="187"/>
    </row>
    <row r="33" spans="1:20" s="17" customFormat="1" ht="15" customHeight="1" x14ac:dyDescent="0.2">
      <c r="A33" s="58">
        <v>33</v>
      </c>
      <c r="B33" s="44"/>
      <c r="C33" s="151"/>
      <c r="D33" s="151"/>
      <c r="E33" s="98"/>
      <c r="F33" s="151" t="s">
        <v>177</v>
      </c>
      <c r="G33" s="98"/>
      <c r="H33" s="172">
        <f t="shared" ref="H33:M33" si="4">H76</f>
        <v>11749</v>
      </c>
      <c r="I33" s="172">
        <f t="shared" si="4"/>
        <v>13533.832</v>
      </c>
      <c r="J33" s="172">
        <f t="shared" si="4"/>
        <v>13000</v>
      </c>
      <c r="K33" s="172">
        <f t="shared" si="4"/>
        <v>13500</v>
      </c>
      <c r="L33" s="172">
        <f t="shared" si="4"/>
        <v>13800</v>
      </c>
      <c r="M33" s="172">
        <f t="shared" si="4"/>
        <v>13900</v>
      </c>
      <c r="N33" s="169">
        <v>14000</v>
      </c>
      <c r="O33" s="169">
        <v>14000</v>
      </c>
      <c r="P33" s="169">
        <v>14000</v>
      </c>
      <c r="Q33" s="169">
        <v>14000</v>
      </c>
      <c r="R33" s="169">
        <v>14000</v>
      </c>
      <c r="S33" s="20"/>
      <c r="T33" s="187" t="s">
        <v>241</v>
      </c>
    </row>
    <row r="34" spans="1:20" s="6" customFormat="1" ht="15" customHeight="1" x14ac:dyDescent="0.2">
      <c r="A34" s="58">
        <v>34</v>
      </c>
      <c r="B34" s="44"/>
      <c r="C34" s="151"/>
      <c r="D34" s="151"/>
      <c r="E34" s="105"/>
      <c r="F34" s="151" t="s">
        <v>86</v>
      </c>
      <c r="G34" s="105"/>
      <c r="H34" s="172">
        <f t="shared" ref="H34:M34" si="5">H87</f>
        <v>7061.353385902501</v>
      </c>
      <c r="I34" s="172">
        <f t="shared" si="5"/>
        <v>12752.547470844122</v>
      </c>
      <c r="J34" s="172">
        <f t="shared" si="5"/>
        <v>13578.132</v>
      </c>
      <c r="K34" s="172">
        <f t="shared" si="5"/>
        <v>9216.155999999999</v>
      </c>
      <c r="L34" s="172">
        <f t="shared" si="5"/>
        <v>7378.4379999999992</v>
      </c>
      <c r="M34" s="172">
        <f t="shared" si="5"/>
        <v>4260.8</v>
      </c>
      <c r="N34" s="169">
        <v>4602.95</v>
      </c>
      <c r="O34" s="169">
        <v>6801.1210000000001</v>
      </c>
      <c r="P34" s="169">
        <v>7437.6750000000002</v>
      </c>
      <c r="Q34" s="169">
        <v>4559.8549999999996</v>
      </c>
      <c r="R34" s="169">
        <v>5759.8549999999996</v>
      </c>
      <c r="S34" s="20"/>
      <c r="T34" s="187" t="s">
        <v>242</v>
      </c>
    </row>
    <row r="35" spans="1:20" s="17" customFormat="1" ht="15" customHeight="1" x14ac:dyDescent="0.2">
      <c r="A35" s="58">
        <v>35</v>
      </c>
      <c r="B35" s="44"/>
      <c r="C35" s="151"/>
      <c r="D35" s="151"/>
      <c r="E35" s="105"/>
      <c r="F35" s="151" t="s">
        <v>87</v>
      </c>
      <c r="G35" s="105"/>
      <c r="H35" s="172">
        <f t="shared" ref="H35:M35" si="6">H101</f>
        <v>50170.45199999999</v>
      </c>
      <c r="I35" s="172">
        <f t="shared" si="6"/>
        <v>55930.360629960938</v>
      </c>
      <c r="J35" s="172">
        <f t="shared" si="6"/>
        <v>54102.299191999991</v>
      </c>
      <c r="K35" s="172">
        <f t="shared" si="6"/>
        <v>54352.361484305809</v>
      </c>
      <c r="L35" s="172">
        <f t="shared" si="6"/>
        <v>44656.31760368649</v>
      </c>
      <c r="M35" s="172">
        <f t="shared" si="6"/>
        <v>48509.995008497244</v>
      </c>
      <c r="N35" s="169">
        <v>52064.468661989893</v>
      </c>
      <c r="O35" s="169">
        <v>48158.65140132641</v>
      </c>
      <c r="P35" s="169">
        <v>50780.74851220665</v>
      </c>
      <c r="Q35" s="169">
        <v>49289.853689999996</v>
      </c>
      <c r="R35" s="169">
        <v>49168.666349999992</v>
      </c>
      <c r="S35" s="20"/>
      <c r="T35" s="187" t="s">
        <v>243</v>
      </c>
    </row>
    <row r="36" spans="1:20" s="17" customFormat="1" ht="15" customHeight="1" x14ac:dyDescent="0.2">
      <c r="A36" s="58">
        <v>36</v>
      </c>
      <c r="B36" s="44"/>
      <c r="C36" s="151"/>
      <c r="D36" s="151"/>
      <c r="E36" s="105"/>
      <c r="F36" s="151" t="s">
        <v>88</v>
      </c>
      <c r="G36" s="105"/>
      <c r="H36" s="172">
        <f t="shared" ref="H36:M36" si="7">H116</f>
        <v>2618.1575698620286</v>
      </c>
      <c r="I36" s="172">
        <f t="shared" si="7"/>
        <v>2631.76312097344</v>
      </c>
      <c r="J36" s="172">
        <f t="shared" si="7"/>
        <v>1700</v>
      </c>
      <c r="K36" s="172">
        <f t="shared" si="7"/>
        <v>1700</v>
      </c>
      <c r="L36" s="172">
        <f t="shared" si="7"/>
        <v>1700</v>
      </c>
      <c r="M36" s="172">
        <f t="shared" si="7"/>
        <v>1700</v>
      </c>
      <c r="N36" s="169">
        <v>1700</v>
      </c>
      <c r="O36" s="169">
        <v>1700</v>
      </c>
      <c r="P36" s="169">
        <v>1700</v>
      </c>
      <c r="Q36" s="169">
        <v>1700</v>
      </c>
      <c r="R36" s="169">
        <v>1700</v>
      </c>
      <c r="S36" s="20"/>
      <c r="T36" s="187" t="s">
        <v>244</v>
      </c>
    </row>
    <row r="37" spans="1:20" s="19" customFormat="1" ht="15" customHeight="1" x14ac:dyDescent="0.2">
      <c r="A37" s="58">
        <v>37</v>
      </c>
      <c r="B37" s="44"/>
      <c r="C37" s="151"/>
      <c r="D37" s="151"/>
      <c r="E37" s="105"/>
      <c r="F37" s="151" t="s">
        <v>97</v>
      </c>
      <c r="G37" s="105"/>
      <c r="H37" s="98"/>
      <c r="I37" s="98"/>
      <c r="J37" s="102"/>
      <c r="K37" s="102"/>
      <c r="L37" s="102"/>
      <c r="M37" s="98"/>
      <c r="N37" s="102"/>
      <c r="O37" s="98"/>
      <c r="P37" s="98"/>
      <c r="Q37" s="102"/>
      <c r="R37" s="102"/>
      <c r="S37" s="20"/>
      <c r="T37" s="187"/>
    </row>
    <row r="38" spans="1:20" s="17" customFormat="1" ht="15" customHeight="1" x14ac:dyDescent="0.2">
      <c r="A38" s="58">
        <v>38</v>
      </c>
      <c r="B38" s="44"/>
      <c r="C38" s="151"/>
      <c r="D38" s="151"/>
      <c r="E38" s="105"/>
      <c r="F38" s="167" t="s">
        <v>56</v>
      </c>
      <c r="G38" s="105"/>
      <c r="H38" s="172">
        <f t="shared" ref="H38:M38" si="8">H131</f>
        <v>389.2</v>
      </c>
      <c r="I38" s="172">
        <f t="shared" si="8"/>
        <v>1378.7769999999998</v>
      </c>
      <c r="J38" s="172">
        <f t="shared" si="8"/>
        <v>370</v>
      </c>
      <c r="K38" s="172">
        <f t="shared" si="8"/>
        <v>240</v>
      </c>
      <c r="L38" s="172">
        <f t="shared" si="8"/>
        <v>230</v>
      </c>
      <c r="M38" s="172">
        <f t="shared" si="8"/>
        <v>700</v>
      </c>
      <c r="N38" s="169">
        <v>700</v>
      </c>
      <c r="O38" s="169">
        <v>700</v>
      </c>
      <c r="P38" s="169">
        <v>700</v>
      </c>
      <c r="Q38" s="169">
        <v>700</v>
      </c>
      <c r="R38" s="169">
        <v>700</v>
      </c>
      <c r="S38" s="20"/>
      <c r="T38" s="187" t="s">
        <v>239</v>
      </c>
    </row>
    <row r="39" spans="1:20" s="17" customFormat="1" ht="15" customHeight="1" x14ac:dyDescent="0.2">
      <c r="A39" s="58">
        <v>39</v>
      </c>
      <c r="B39" s="44"/>
      <c r="C39" s="151"/>
      <c r="D39" s="151"/>
      <c r="E39" s="105"/>
      <c r="F39" s="167" t="s">
        <v>78</v>
      </c>
      <c r="G39" s="105"/>
      <c r="H39" s="172">
        <f t="shared" ref="H39:M39" si="9">H146</f>
        <v>0</v>
      </c>
      <c r="I39" s="172">
        <f t="shared" si="9"/>
        <v>0</v>
      </c>
      <c r="J39" s="172">
        <f t="shared" si="9"/>
        <v>0</v>
      </c>
      <c r="K39" s="172">
        <f t="shared" si="9"/>
        <v>0</v>
      </c>
      <c r="L39" s="172">
        <f t="shared" si="9"/>
        <v>0</v>
      </c>
      <c r="M39" s="172">
        <f t="shared" si="9"/>
        <v>0</v>
      </c>
      <c r="N39" s="169">
        <v>0</v>
      </c>
      <c r="O39" s="169">
        <v>0</v>
      </c>
      <c r="P39" s="169">
        <v>0</v>
      </c>
      <c r="Q39" s="169">
        <v>0</v>
      </c>
      <c r="R39" s="169">
        <v>0</v>
      </c>
      <c r="S39" s="20"/>
      <c r="T39" s="187" t="s">
        <v>245</v>
      </c>
    </row>
    <row r="40" spans="1:20" s="17" customFormat="1" ht="15" customHeight="1" thickBot="1" x14ac:dyDescent="0.25">
      <c r="A40" s="58">
        <v>40</v>
      </c>
      <c r="B40" s="44"/>
      <c r="C40" s="151"/>
      <c r="D40" s="151"/>
      <c r="E40" s="105"/>
      <c r="F40" s="167" t="s">
        <v>143</v>
      </c>
      <c r="G40" s="105"/>
      <c r="H40" s="172">
        <f t="shared" ref="H40:M40" si="10">H160</f>
        <v>0</v>
      </c>
      <c r="I40" s="172">
        <f t="shared" si="10"/>
        <v>0</v>
      </c>
      <c r="J40" s="172">
        <f t="shared" si="10"/>
        <v>0</v>
      </c>
      <c r="K40" s="172">
        <f t="shared" si="10"/>
        <v>0</v>
      </c>
      <c r="L40" s="172">
        <f t="shared" si="10"/>
        <v>0</v>
      </c>
      <c r="M40" s="172">
        <f t="shared" si="10"/>
        <v>0</v>
      </c>
      <c r="N40" s="169">
        <v>0</v>
      </c>
      <c r="O40" s="169">
        <v>0</v>
      </c>
      <c r="P40" s="169">
        <v>0</v>
      </c>
      <c r="Q40" s="169">
        <v>0</v>
      </c>
      <c r="R40" s="169">
        <v>0</v>
      </c>
      <c r="S40" s="20"/>
      <c r="T40" s="187" t="s">
        <v>246</v>
      </c>
    </row>
    <row r="41" spans="1:20" s="17" customFormat="1" ht="15" customHeight="1" thickBot="1" x14ac:dyDescent="0.25">
      <c r="A41" s="58">
        <v>41</v>
      </c>
      <c r="B41" s="44"/>
      <c r="C41" s="151"/>
      <c r="D41" s="151"/>
      <c r="E41" s="60"/>
      <c r="F41" s="60" t="s">
        <v>96</v>
      </c>
      <c r="G41" s="105"/>
      <c r="H41" s="170">
        <f>SUM(H38:H40)</f>
        <v>389.2</v>
      </c>
      <c r="I41" s="170">
        <f t="shared" ref="I41:R41" si="11">SUM(I38:I40)</f>
        <v>1378.7769999999998</v>
      </c>
      <c r="J41" s="170">
        <f t="shared" si="11"/>
        <v>370</v>
      </c>
      <c r="K41" s="170">
        <f t="shared" si="11"/>
        <v>240</v>
      </c>
      <c r="L41" s="170">
        <f t="shared" si="11"/>
        <v>230</v>
      </c>
      <c r="M41" s="170">
        <f t="shared" si="11"/>
        <v>700</v>
      </c>
      <c r="N41" s="171">
        <f t="shared" si="11"/>
        <v>700</v>
      </c>
      <c r="O41" s="170">
        <f t="shared" si="11"/>
        <v>700</v>
      </c>
      <c r="P41" s="170">
        <f t="shared" si="11"/>
        <v>700</v>
      </c>
      <c r="Q41" s="170">
        <f t="shared" si="11"/>
        <v>700</v>
      </c>
      <c r="R41" s="170">
        <f t="shared" si="11"/>
        <v>700</v>
      </c>
      <c r="S41" s="20"/>
      <c r="T41" s="187"/>
    </row>
    <row r="42" spans="1:20" s="82" customFormat="1" ht="15" customHeight="1" thickBot="1" x14ac:dyDescent="0.25">
      <c r="A42" s="58">
        <v>42</v>
      </c>
      <c r="B42" s="44"/>
      <c r="C42" s="151"/>
      <c r="D42" s="151"/>
      <c r="E42" s="60" t="s">
        <v>237</v>
      </c>
      <c r="F42" s="60"/>
      <c r="G42" s="105"/>
      <c r="H42" s="170">
        <f>H33+H34+H35+H36+H41</f>
        <v>71988.162955764521</v>
      </c>
      <c r="I42" s="170">
        <f t="shared" ref="I42:R42" si="12">I33+I34+I35+I36+I41</f>
        <v>86227.280221778507</v>
      </c>
      <c r="J42" s="170">
        <f t="shared" si="12"/>
        <v>82750.431191999989</v>
      </c>
      <c r="K42" s="170">
        <f t="shared" si="12"/>
        <v>79008.517484305805</v>
      </c>
      <c r="L42" s="170">
        <f t="shared" si="12"/>
        <v>67764.755603686484</v>
      </c>
      <c r="M42" s="170">
        <f t="shared" si="12"/>
        <v>69070.79500849724</v>
      </c>
      <c r="N42" s="171">
        <f t="shared" si="12"/>
        <v>73067.418661989897</v>
      </c>
      <c r="O42" s="170">
        <f t="shared" si="12"/>
        <v>71359.772401326409</v>
      </c>
      <c r="P42" s="170">
        <f t="shared" si="12"/>
        <v>74618.423512206646</v>
      </c>
      <c r="Q42" s="170">
        <f t="shared" si="12"/>
        <v>70249.708689999999</v>
      </c>
      <c r="R42" s="170">
        <f t="shared" si="12"/>
        <v>71328.521349999995</v>
      </c>
      <c r="S42" s="20"/>
      <c r="T42" s="187"/>
    </row>
    <row r="43" spans="1:20" s="17" customFormat="1" ht="15" customHeight="1" thickBot="1" x14ac:dyDescent="0.25">
      <c r="A43" s="58">
        <v>43</v>
      </c>
      <c r="B43" s="44"/>
      <c r="C43" s="151"/>
      <c r="D43" s="151"/>
      <c r="E43" s="97"/>
      <c r="F43" s="196" t="s">
        <v>283</v>
      </c>
      <c r="G43" s="105"/>
      <c r="H43" s="172">
        <f t="shared" ref="H43:M43" si="13">H188</f>
        <v>3693.6844275138269</v>
      </c>
      <c r="I43" s="172">
        <f t="shared" si="13"/>
        <v>3965.0937012383752</v>
      </c>
      <c r="J43" s="172">
        <f t="shared" si="13"/>
        <v>2622.5792494675688</v>
      </c>
      <c r="K43" s="172">
        <f t="shared" si="13"/>
        <v>3132.0442187261256</v>
      </c>
      <c r="L43" s="172">
        <f t="shared" si="13"/>
        <v>1919.4910346877671</v>
      </c>
      <c r="M43" s="172">
        <f t="shared" si="13"/>
        <v>1919.4910346877671</v>
      </c>
      <c r="N43" s="169">
        <v>1919.4910346877673</v>
      </c>
      <c r="O43" s="169">
        <v>1919.4910346877673</v>
      </c>
      <c r="P43" s="169">
        <v>1919.4910346877673</v>
      </c>
      <c r="Q43" s="169">
        <v>1919.4910346877673</v>
      </c>
      <c r="R43" s="169">
        <v>1919.4910346877673</v>
      </c>
      <c r="S43" s="20"/>
      <c r="T43" s="187" t="s">
        <v>247</v>
      </c>
    </row>
    <row r="44" spans="1:20" s="17" customFormat="1" ht="15" customHeight="1" thickBot="1" x14ac:dyDescent="0.25">
      <c r="A44" s="58">
        <v>44</v>
      </c>
      <c r="B44" s="44"/>
      <c r="C44" s="151"/>
      <c r="D44" s="151"/>
      <c r="E44" s="97" t="s">
        <v>220</v>
      </c>
      <c r="F44" s="151"/>
      <c r="G44" s="102"/>
      <c r="H44" s="170">
        <f>H42+H43</f>
        <v>75681.847383278349</v>
      </c>
      <c r="I44" s="170">
        <f t="shared" ref="I44:R44" si="14">I42+I43</f>
        <v>90192.373923016887</v>
      </c>
      <c r="J44" s="170">
        <f t="shared" si="14"/>
        <v>85373.010441467559</v>
      </c>
      <c r="K44" s="170">
        <f t="shared" si="14"/>
        <v>82140.561703031926</v>
      </c>
      <c r="L44" s="170">
        <f t="shared" si="14"/>
        <v>69684.246638374258</v>
      </c>
      <c r="M44" s="170">
        <f t="shared" si="14"/>
        <v>70990.286043185013</v>
      </c>
      <c r="N44" s="171">
        <f t="shared" si="14"/>
        <v>74986.909696677671</v>
      </c>
      <c r="O44" s="170">
        <f t="shared" si="14"/>
        <v>73279.263436014182</v>
      </c>
      <c r="P44" s="170">
        <f t="shared" si="14"/>
        <v>76537.914546894419</v>
      </c>
      <c r="Q44" s="170">
        <f t="shared" si="14"/>
        <v>72169.199724687773</v>
      </c>
      <c r="R44" s="170">
        <f t="shared" si="14"/>
        <v>73248.012384687769</v>
      </c>
      <c r="S44" s="20"/>
      <c r="T44" s="187"/>
    </row>
    <row r="45" spans="1:20" s="5" customFormat="1" ht="15" customHeight="1" x14ac:dyDescent="0.2">
      <c r="A45" s="58">
        <v>45</v>
      </c>
      <c r="B45" s="44"/>
      <c r="C45" s="151"/>
      <c r="D45" s="153"/>
      <c r="E45" s="153"/>
      <c r="F45" s="151"/>
      <c r="G45" s="105"/>
      <c r="H45" s="98"/>
      <c r="I45" s="98"/>
      <c r="J45" s="102"/>
      <c r="K45" s="102"/>
      <c r="L45" s="102"/>
      <c r="M45" s="98"/>
      <c r="N45" s="102"/>
      <c r="O45" s="98"/>
      <c r="P45" s="98"/>
      <c r="Q45" s="102"/>
      <c r="R45" s="102"/>
      <c r="S45" s="20"/>
      <c r="T45" s="187"/>
    </row>
    <row r="46" spans="1:20" s="11" customFormat="1" ht="15" customHeight="1" x14ac:dyDescent="0.25">
      <c r="A46" s="58">
        <v>46</v>
      </c>
      <c r="B46" s="44"/>
      <c r="C46" s="114"/>
      <c r="D46" s="95" t="s">
        <v>231</v>
      </c>
      <c r="E46" s="97"/>
      <c r="F46" s="114"/>
      <c r="G46" s="102"/>
      <c r="H46" s="102"/>
      <c r="I46" s="102"/>
      <c r="J46" s="102"/>
      <c r="K46" s="102"/>
      <c r="L46" s="102"/>
      <c r="M46" s="102"/>
      <c r="N46" s="102"/>
      <c r="O46" s="102"/>
      <c r="P46" s="102"/>
      <c r="Q46" s="102"/>
      <c r="R46" s="102"/>
      <c r="S46" s="20"/>
      <c r="T46" s="187"/>
    </row>
    <row r="47" spans="1:20" s="10" customFormat="1" ht="15" customHeight="1" x14ac:dyDescent="0.2">
      <c r="A47" s="58">
        <v>47</v>
      </c>
      <c r="B47" s="44"/>
      <c r="C47" s="114"/>
      <c r="D47" s="114"/>
      <c r="E47" s="97"/>
      <c r="F47" s="114" t="s">
        <v>217</v>
      </c>
      <c r="G47" s="102"/>
      <c r="H47" s="169"/>
      <c r="I47" s="169"/>
      <c r="J47" s="169"/>
      <c r="K47" s="169"/>
      <c r="L47" s="169"/>
      <c r="M47" s="169"/>
      <c r="N47" s="169"/>
      <c r="O47" s="169"/>
      <c r="P47" s="169"/>
      <c r="Q47" s="169"/>
      <c r="R47" s="169"/>
      <c r="S47" s="20"/>
      <c r="T47" s="187"/>
    </row>
    <row r="48" spans="1:20" s="10" customFormat="1" ht="15" customHeight="1" x14ac:dyDescent="0.2">
      <c r="A48" s="58">
        <v>48</v>
      </c>
      <c r="B48" s="44"/>
      <c r="C48" s="151"/>
      <c r="D48" s="151"/>
      <c r="E48" s="97"/>
      <c r="F48" s="151" t="s">
        <v>140</v>
      </c>
      <c r="G48" s="102"/>
      <c r="H48" s="169"/>
      <c r="I48" s="169"/>
      <c r="J48" s="169"/>
      <c r="K48" s="169"/>
      <c r="L48" s="169"/>
      <c r="M48" s="169"/>
      <c r="N48" s="169"/>
      <c r="O48" s="169"/>
      <c r="P48" s="169"/>
      <c r="Q48" s="169"/>
      <c r="R48" s="169"/>
      <c r="S48" s="20"/>
      <c r="T48" s="187"/>
    </row>
    <row r="49" spans="1:20" s="10" customFormat="1" ht="15" customHeight="1" x14ac:dyDescent="0.2">
      <c r="A49" s="58">
        <v>49</v>
      </c>
      <c r="B49" s="44"/>
      <c r="C49" s="151"/>
      <c r="D49" s="151"/>
      <c r="E49" s="97"/>
      <c r="F49" s="151" t="s">
        <v>91</v>
      </c>
      <c r="G49" s="102"/>
      <c r="H49" s="169"/>
      <c r="I49" s="169"/>
      <c r="J49" s="169"/>
      <c r="K49" s="169"/>
      <c r="L49" s="169"/>
      <c r="M49" s="169"/>
      <c r="N49" s="169"/>
      <c r="O49" s="169"/>
      <c r="P49" s="169"/>
      <c r="Q49" s="169"/>
      <c r="R49" s="169"/>
      <c r="S49" s="20"/>
      <c r="T49" s="187"/>
    </row>
    <row r="50" spans="1:20" s="82" customFormat="1" ht="14.25" customHeight="1" x14ac:dyDescent="0.2">
      <c r="A50" s="58">
        <v>50</v>
      </c>
      <c r="B50" s="44"/>
      <c r="C50" s="151"/>
      <c r="D50" s="151"/>
      <c r="E50" s="97"/>
      <c r="F50" s="151"/>
      <c r="G50" s="102"/>
      <c r="H50" s="151"/>
      <c r="I50" s="102"/>
      <c r="J50" s="151"/>
      <c r="K50" s="102"/>
      <c r="L50" s="151"/>
      <c r="M50" s="102"/>
      <c r="N50" s="102"/>
      <c r="O50" s="102"/>
      <c r="P50" s="151"/>
      <c r="Q50" s="102"/>
      <c r="R50" s="151"/>
      <c r="S50" s="20"/>
      <c r="T50" s="187"/>
    </row>
    <row r="51" spans="1:20" s="71" customFormat="1" ht="34.5" customHeight="1" x14ac:dyDescent="0.2">
      <c r="A51" s="58">
        <v>51</v>
      </c>
      <c r="B51" s="44"/>
      <c r="C51" s="151"/>
      <c r="D51" s="151"/>
      <c r="E51" s="97"/>
      <c r="F51" s="151"/>
      <c r="G51" s="105"/>
      <c r="H51" s="122" t="s">
        <v>82</v>
      </c>
      <c r="I51" s="122" t="s">
        <v>161</v>
      </c>
      <c r="J51" s="122" t="s">
        <v>162</v>
      </c>
      <c r="K51" s="122" t="s">
        <v>163</v>
      </c>
      <c r="L51" s="122" t="s">
        <v>164</v>
      </c>
      <c r="M51" s="122" t="s">
        <v>165</v>
      </c>
      <c r="N51" s="152" t="s">
        <v>167</v>
      </c>
      <c r="O51" s="122" t="s">
        <v>168</v>
      </c>
      <c r="P51" s="122" t="s">
        <v>169</v>
      </c>
      <c r="Q51" s="122" t="s">
        <v>170</v>
      </c>
      <c r="R51" s="122" t="s">
        <v>171</v>
      </c>
      <c r="S51" s="20"/>
      <c r="T51" s="187"/>
    </row>
    <row r="52" spans="1:20" s="61" customFormat="1" ht="15" customHeight="1" x14ac:dyDescent="0.2">
      <c r="A52" s="58">
        <v>52</v>
      </c>
      <c r="B52" s="44"/>
      <c r="C52" s="151"/>
      <c r="D52" s="151"/>
      <c r="E52" s="97"/>
      <c r="F52" s="151"/>
      <c r="G52" s="189" t="str">
        <f>IF(ISNUMBER(CoverSheet!$C$12),"for year ended","")</f>
        <v>for year ended</v>
      </c>
      <c r="H52" s="123">
        <f>IF(ISNUMBER(CoverSheet!$C$12),DATE(YEAR(CoverSheet!$C$12),MONTH(CoverSheet!$C$12),DAY(CoverSheet!$C$12))-1,"")</f>
        <v>44651</v>
      </c>
      <c r="I52" s="123">
        <f>IF(ISNUMBER(CoverSheet!$C$12),DATE(YEAR(CoverSheet!$C$12)+1,MONTH(CoverSheet!$C$12),DAY(CoverSheet!$C$12))-1,"")</f>
        <v>45016</v>
      </c>
      <c r="J52" s="123">
        <f>IF(ISNUMBER(CoverSheet!$C$12),DATE(YEAR(CoverSheet!$C$12)+2,MONTH(CoverSheet!$C$12),DAY(CoverSheet!$C$12))-1,"")</f>
        <v>45382</v>
      </c>
      <c r="K52" s="123">
        <f>IF(ISNUMBER(CoverSheet!$C$12),DATE(YEAR(CoverSheet!$C$12)+3,MONTH(CoverSheet!$C$12),DAY(CoverSheet!$C$12))-1,"")</f>
        <v>45747</v>
      </c>
      <c r="L52" s="123">
        <f>IF(ISNUMBER(CoverSheet!$C$12),DATE(YEAR(CoverSheet!$C$12)+4,MONTH(CoverSheet!$C$12),DAY(CoverSheet!$C$12))-1,"")</f>
        <v>46112</v>
      </c>
      <c r="M52" s="123">
        <f>IF(ISNUMBER(CoverSheet!$C$12),DATE(YEAR(CoverSheet!$C$12)+5,MONTH(CoverSheet!$C$12),DAY(CoverSheet!$C$12))-1,"")</f>
        <v>46477</v>
      </c>
      <c r="N52" s="123">
        <f>IF(ISNUMBER(CoverSheet!$C$12),DATE(YEAR(CoverSheet!$C$12)+6,MONTH(CoverSheet!$C$12),DAY(CoverSheet!$C$12))-1,"")</f>
        <v>46843</v>
      </c>
      <c r="O52" s="123">
        <f>IF(ISNUMBER(CoverSheet!$C$12),DATE(YEAR(CoverSheet!$C$12)+7,MONTH(CoverSheet!$C$12),DAY(CoverSheet!$C$12))-1,"")</f>
        <v>47208</v>
      </c>
      <c r="P52" s="123">
        <f>IF(ISNUMBER(CoverSheet!$C$12),DATE(YEAR(CoverSheet!$C$12)+8,MONTH(CoverSheet!$C$12),DAY(CoverSheet!$C$12))-1,"")</f>
        <v>47573</v>
      </c>
      <c r="Q52" s="123">
        <f>IF(ISNUMBER(CoverSheet!$C$12),DATE(YEAR(CoverSheet!$C$12)+9,MONTH(CoverSheet!$C$12),DAY(CoverSheet!$C$12))-1,"")</f>
        <v>47938</v>
      </c>
      <c r="R52" s="123">
        <f>IF(ISNUMBER(CoverSheet!$C$12),DATE(YEAR(CoverSheet!$C$12)+10,MONTH(CoverSheet!$C$12),DAY(CoverSheet!$C$12))-1,"")</f>
        <v>48304</v>
      </c>
      <c r="S52" s="20"/>
      <c r="T52" s="187"/>
    </row>
    <row r="53" spans="1:20" s="17" customFormat="1" ht="15" customHeight="1" x14ac:dyDescent="0.25">
      <c r="A53" s="58">
        <v>53</v>
      </c>
      <c r="B53" s="44"/>
      <c r="C53" s="151"/>
      <c r="D53" s="95" t="s">
        <v>181</v>
      </c>
      <c r="E53" s="102"/>
      <c r="F53" s="102"/>
      <c r="G53" s="102"/>
      <c r="H53" s="129" t="s">
        <v>182</v>
      </c>
      <c r="I53" s="102"/>
      <c r="J53" s="102"/>
      <c r="K53" s="102"/>
      <c r="L53" s="102"/>
      <c r="M53" s="102"/>
      <c r="N53" s="102"/>
      <c r="O53" s="102"/>
      <c r="P53" s="102"/>
      <c r="Q53" s="102"/>
      <c r="R53" s="130"/>
      <c r="S53" s="20"/>
      <c r="T53" s="188"/>
    </row>
    <row r="54" spans="1:20" s="17" customFormat="1" ht="15" customHeight="1" x14ac:dyDescent="0.2">
      <c r="A54" s="58">
        <v>54</v>
      </c>
      <c r="B54" s="44"/>
      <c r="C54" s="151"/>
      <c r="D54" s="151"/>
      <c r="E54" s="98"/>
      <c r="F54" s="151" t="s">
        <v>177</v>
      </c>
      <c r="G54" s="98"/>
      <c r="H54" s="172">
        <f t="shared" ref="H54:R54" si="15">H10-H33</f>
        <v>0</v>
      </c>
      <c r="I54" s="172">
        <f t="shared" si="15"/>
        <v>29.861999999999171</v>
      </c>
      <c r="J54" s="172">
        <f t="shared" si="15"/>
        <v>240.42015473611355</v>
      </c>
      <c r="K54" s="172">
        <f t="shared" si="15"/>
        <v>497.2946347823945</v>
      </c>
      <c r="L54" s="172">
        <f t="shared" si="15"/>
        <v>872.1973394512861</v>
      </c>
      <c r="M54" s="172">
        <f t="shared" si="15"/>
        <v>1217.0068047631794</v>
      </c>
      <c r="N54" s="173">
        <f t="shared" si="15"/>
        <v>1566.6866182007689</v>
      </c>
      <c r="O54" s="172">
        <f t="shared" si="15"/>
        <v>1907.6109869997781</v>
      </c>
      <c r="P54" s="172">
        <f t="shared" si="15"/>
        <v>2248.5353557987855</v>
      </c>
      <c r="Q54" s="172">
        <f t="shared" si="15"/>
        <v>2589.459724597793</v>
      </c>
      <c r="R54" s="172">
        <f t="shared" si="15"/>
        <v>2930.3840933968022</v>
      </c>
      <c r="S54" s="20"/>
      <c r="T54" s="187"/>
    </row>
    <row r="55" spans="1:20" s="6" customFormat="1" ht="15" customHeight="1" x14ac:dyDescent="0.2">
      <c r="A55" s="58">
        <v>55</v>
      </c>
      <c r="B55" s="44"/>
      <c r="C55" s="151"/>
      <c r="D55" s="151"/>
      <c r="E55" s="105"/>
      <c r="F55" s="151" t="s">
        <v>86</v>
      </c>
      <c r="G55" s="105"/>
      <c r="H55" s="172">
        <f t="shared" ref="H55:R55" si="16">H11-H34</f>
        <v>0</v>
      </c>
      <c r="I55" s="172">
        <f t="shared" si="16"/>
        <v>-53.289940844120792</v>
      </c>
      <c r="J55" s="172">
        <f t="shared" si="16"/>
        <v>-21.859841835381303</v>
      </c>
      <c r="K55" s="172">
        <f t="shared" si="16"/>
        <v>-23.875400144661398</v>
      </c>
      <c r="L55" s="172">
        <f t="shared" si="16"/>
        <v>139.4651496431261</v>
      </c>
      <c r="M55" s="172">
        <f t="shared" si="16"/>
        <v>227.56204436023563</v>
      </c>
      <c r="N55" s="173">
        <f t="shared" si="16"/>
        <v>339.25680087546789</v>
      </c>
      <c r="O55" s="172">
        <f t="shared" si="16"/>
        <v>633.67482067949913</v>
      </c>
      <c r="P55" s="172">
        <f t="shared" si="16"/>
        <v>934.42168140787999</v>
      </c>
      <c r="Q55" s="172">
        <f t="shared" si="16"/>
        <v>724.26766757880978</v>
      </c>
      <c r="R55" s="172">
        <f t="shared" si="16"/>
        <v>1010.7204619700233</v>
      </c>
      <c r="S55" s="20"/>
      <c r="T55" s="187"/>
    </row>
    <row r="56" spans="1:20" s="17" customFormat="1" ht="15" customHeight="1" x14ac:dyDescent="0.2">
      <c r="A56" s="58">
        <v>56</v>
      </c>
      <c r="B56" s="44"/>
      <c r="C56" s="151"/>
      <c r="D56" s="151"/>
      <c r="E56" s="105"/>
      <c r="F56" s="151" t="s">
        <v>87</v>
      </c>
      <c r="G56" s="105"/>
      <c r="H56" s="172">
        <f t="shared" ref="H56:R56" si="17">H12-H35</f>
        <v>0</v>
      </c>
      <c r="I56" s="172">
        <f t="shared" si="17"/>
        <v>300.8993700390638</v>
      </c>
      <c r="J56" s="172">
        <f t="shared" si="17"/>
        <v>-102.45767448922561</v>
      </c>
      <c r="K56" s="172">
        <f t="shared" si="17"/>
        <v>394.74676189048478</v>
      </c>
      <c r="L56" s="172">
        <f t="shared" si="17"/>
        <v>1300.2297998003196</v>
      </c>
      <c r="M56" s="172">
        <f t="shared" si="17"/>
        <v>2498.9165573102946</v>
      </c>
      <c r="N56" s="173">
        <f t="shared" si="17"/>
        <v>3226.2118162350744</v>
      </c>
      <c r="O56" s="172">
        <f t="shared" si="17"/>
        <v>3858.9574321758482</v>
      </c>
      <c r="P56" s="172">
        <f t="shared" si="17"/>
        <v>4746.3386829102092</v>
      </c>
      <c r="Q56" s="172">
        <f t="shared" si="17"/>
        <v>5877.8944108668657</v>
      </c>
      <c r="R56" s="172">
        <f t="shared" si="17"/>
        <v>6970.9627821339527</v>
      </c>
      <c r="S56" s="20"/>
      <c r="T56" s="187"/>
    </row>
    <row r="57" spans="1:20" s="17" customFormat="1" ht="15" customHeight="1" x14ac:dyDescent="0.2">
      <c r="A57" s="58">
        <v>57</v>
      </c>
      <c r="B57" s="44"/>
      <c r="C57" s="151"/>
      <c r="D57" s="151"/>
      <c r="E57" s="105"/>
      <c r="F57" s="151" t="s">
        <v>88</v>
      </c>
      <c r="G57" s="105"/>
      <c r="H57" s="172">
        <f t="shared" ref="H57:R57" si="18">H13-H36</f>
        <v>0</v>
      </c>
      <c r="I57" s="172">
        <f t="shared" si="18"/>
        <v>51.236879026560018</v>
      </c>
      <c r="J57" s="172">
        <f t="shared" si="18"/>
        <v>31.439558696260974</v>
      </c>
      <c r="K57" s="172">
        <f t="shared" si="18"/>
        <v>62.622287342968093</v>
      </c>
      <c r="L57" s="172">
        <f t="shared" si="18"/>
        <v>107.4445997874775</v>
      </c>
      <c r="M57" s="172">
        <f t="shared" si="18"/>
        <v>148.84255885592825</v>
      </c>
      <c r="N57" s="173">
        <f t="shared" si="18"/>
        <v>190.24051792437899</v>
      </c>
      <c r="O57" s="172">
        <f t="shared" si="18"/>
        <v>231.63847699283019</v>
      </c>
      <c r="P57" s="172">
        <f t="shared" si="18"/>
        <v>273.03643606128117</v>
      </c>
      <c r="Q57" s="172">
        <f t="shared" si="18"/>
        <v>314.43439512973214</v>
      </c>
      <c r="R57" s="172">
        <f t="shared" si="18"/>
        <v>355.83235419818311</v>
      </c>
      <c r="S57" s="20"/>
      <c r="T57" s="187"/>
    </row>
    <row r="58" spans="1:20" s="19" customFormat="1" ht="15" customHeight="1" x14ac:dyDescent="0.2">
      <c r="A58" s="58">
        <v>58</v>
      </c>
      <c r="B58" s="44"/>
      <c r="C58" s="151"/>
      <c r="D58" s="151"/>
      <c r="E58" s="105"/>
      <c r="F58" s="151" t="s">
        <v>97</v>
      </c>
      <c r="G58" s="105"/>
      <c r="H58" s="117"/>
      <c r="I58" s="117"/>
      <c r="J58" s="115"/>
      <c r="K58" s="115"/>
      <c r="L58" s="115"/>
      <c r="M58" s="117"/>
      <c r="N58" s="115"/>
      <c r="O58" s="117"/>
      <c r="P58" s="117"/>
      <c r="Q58" s="115"/>
      <c r="R58" s="115"/>
      <c r="S58" s="20"/>
      <c r="T58" s="187"/>
    </row>
    <row r="59" spans="1:20" s="17" customFormat="1" ht="15" customHeight="1" x14ac:dyDescent="0.2">
      <c r="A59" s="58">
        <v>59</v>
      </c>
      <c r="B59" s="44"/>
      <c r="C59" s="151"/>
      <c r="D59" s="151"/>
      <c r="E59" s="105"/>
      <c r="F59" s="167" t="s">
        <v>56</v>
      </c>
      <c r="G59" s="105"/>
      <c r="H59" s="172">
        <f t="shared" ref="H59:R59" si="19">H15-H38</f>
        <v>0</v>
      </c>
      <c r="I59" s="172">
        <f t="shared" si="19"/>
        <v>26.843000000000075</v>
      </c>
      <c r="J59" s="172">
        <f t="shared" si="19"/>
        <v>6.8427274809508845</v>
      </c>
      <c r="K59" s="172">
        <f t="shared" si="19"/>
        <v>8.8407935072425801</v>
      </c>
      <c r="L59" s="172">
        <f t="shared" si="19"/>
        <v>14.53662232418813</v>
      </c>
      <c r="M59" s="172">
        <f t="shared" si="19"/>
        <v>61.288112470087981</v>
      </c>
      <c r="N59" s="173">
        <f t="shared" si="19"/>
        <v>78.334330910038489</v>
      </c>
      <c r="O59" s="172">
        <f t="shared" si="19"/>
        <v>95.380549349988996</v>
      </c>
      <c r="P59" s="172">
        <f t="shared" si="19"/>
        <v>112.42676778993928</v>
      </c>
      <c r="Q59" s="172">
        <f t="shared" si="19"/>
        <v>129.47298622988967</v>
      </c>
      <c r="R59" s="172">
        <f t="shared" si="19"/>
        <v>146.51920466983995</v>
      </c>
      <c r="S59" s="20"/>
      <c r="T59" s="187"/>
    </row>
    <row r="60" spans="1:20" s="17" customFormat="1" ht="15" customHeight="1" x14ac:dyDescent="0.2">
      <c r="A60" s="58">
        <v>60</v>
      </c>
      <c r="B60" s="44"/>
      <c r="C60" s="151"/>
      <c r="D60" s="151"/>
      <c r="E60" s="105"/>
      <c r="F60" s="167" t="s">
        <v>78</v>
      </c>
      <c r="G60" s="105"/>
      <c r="H60" s="172">
        <f t="shared" ref="H60:R60" si="20">H16-H39</f>
        <v>0</v>
      </c>
      <c r="I60" s="172">
        <f t="shared" si="20"/>
        <v>0</v>
      </c>
      <c r="J60" s="172">
        <f t="shared" si="20"/>
        <v>0</v>
      </c>
      <c r="K60" s="172">
        <f t="shared" si="20"/>
        <v>0</v>
      </c>
      <c r="L60" s="172">
        <f t="shared" si="20"/>
        <v>0</v>
      </c>
      <c r="M60" s="172">
        <f t="shared" si="20"/>
        <v>0</v>
      </c>
      <c r="N60" s="173">
        <f t="shared" si="20"/>
        <v>0</v>
      </c>
      <c r="O60" s="172">
        <f t="shared" si="20"/>
        <v>0</v>
      </c>
      <c r="P60" s="172">
        <f t="shared" si="20"/>
        <v>0</v>
      </c>
      <c r="Q60" s="172">
        <f t="shared" si="20"/>
        <v>0</v>
      </c>
      <c r="R60" s="172">
        <f t="shared" si="20"/>
        <v>0</v>
      </c>
      <c r="S60" s="20"/>
      <c r="T60" s="187"/>
    </row>
    <row r="61" spans="1:20" s="17" customFormat="1" ht="15" customHeight="1" thickBot="1" x14ac:dyDescent="0.25">
      <c r="A61" s="58">
        <v>61</v>
      </c>
      <c r="B61" s="44"/>
      <c r="C61" s="151"/>
      <c r="D61" s="151"/>
      <c r="E61" s="105"/>
      <c r="F61" s="167" t="s">
        <v>143</v>
      </c>
      <c r="G61" s="105"/>
      <c r="H61" s="172">
        <f t="shared" ref="H61:R61" si="21">H17-H40</f>
        <v>0</v>
      </c>
      <c r="I61" s="172">
        <f t="shared" si="21"/>
        <v>0</v>
      </c>
      <c r="J61" s="172">
        <f t="shared" si="21"/>
        <v>0</v>
      </c>
      <c r="K61" s="172">
        <f t="shared" si="21"/>
        <v>0</v>
      </c>
      <c r="L61" s="172">
        <f t="shared" si="21"/>
        <v>0</v>
      </c>
      <c r="M61" s="172">
        <f t="shared" si="21"/>
        <v>0</v>
      </c>
      <c r="N61" s="174">
        <f t="shared" si="21"/>
        <v>0</v>
      </c>
      <c r="O61" s="172">
        <f t="shared" si="21"/>
        <v>0</v>
      </c>
      <c r="P61" s="172">
        <f t="shared" si="21"/>
        <v>0</v>
      </c>
      <c r="Q61" s="172">
        <f t="shared" si="21"/>
        <v>0</v>
      </c>
      <c r="R61" s="172">
        <f t="shared" si="21"/>
        <v>0</v>
      </c>
      <c r="S61" s="20"/>
      <c r="T61" s="187"/>
    </row>
    <row r="62" spans="1:20" s="17" customFormat="1" ht="15" customHeight="1" thickBot="1" x14ac:dyDescent="0.25">
      <c r="A62" s="58">
        <v>62</v>
      </c>
      <c r="B62" s="44"/>
      <c r="C62" s="151"/>
      <c r="D62" s="151"/>
      <c r="E62" s="60"/>
      <c r="F62" s="60" t="s">
        <v>96</v>
      </c>
      <c r="G62" s="105"/>
      <c r="H62" s="170">
        <f t="shared" ref="H62:R62" si="22">H18-H41</f>
        <v>0</v>
      </c>
      <c r="I62" s="170">
        <f t="shared" si="22"/>
        <v>26.843000000000075</v>
      </c>
      <c r="J62" s="170">
        <f t="shared" si="22"/>
        <v>6.8427274809508845</v>
      </c>
      <c r="K62" s="170">
        <f t="shared" si="22"/>
        <v>8.8407935072425801</v>
      </c>
      <c r="L62" s="170">
        <f t="shared" si="22"/>
        <v>14.53662232418813</v>
      </c>
      <c r="M62" s="170">
        <f t="shared" si="22"/>
        <v>61.288112470087981</v>
      </c>
      <c r="N62" s="171">
        <f t="shared" si="22"/>
        <v>78.334330910038489</v>
      </c>
      <c r="O62" s="170">
        <f t="shared" si="22"/>
        <v>95.380549349988996</v>
      </c>
      <c r="P62" s="170">
        <f t="shared" si="22"/>
        <v>112.42676778993928</v>
      </c>
      <c r="Q62" s="170">
        <f t="shared" si="22"/>
        <v>129.47298622988967</v>
      </c>
      <c r="R62" s="170">
        <f t="shared" si="22"/>
        <v>146.51920466983995</v>
      </c>
      <c r="S62" s="20"/>
      <c r="T62" s="187"/>
    </row>
    <row r="63" spans="1:20" s="82" customFormat="1" ht="15" customHeight="1" thickBot="1" x14ac:dyDescent="0.25">
      <c r="A63" s="58">
        <v>63</v>
      </c>
      <c r="B63" s="44"/>
      <c r="C63" s="151"/>
      <c r="D63" s="151"/>
      <c r="E63" s="60" t="s">
        <v>237</v>
      </c>
      <c r="F63" s="60"/>
      <c r="G63" s="105"/>
      <c r="H63" s="170">
        <f>H19-H42</f>
        <v>0</v>
      </c>
      <c r="I63" s="170">
        <f t="shared" ref="I63:R63" si="23">I19-I42</f>
        <v>355.55130822148931</v>
      </c>
      <c r="J63" s="170">
        <f t="shared" si="23"/>
        <v>154.38492458872497</v>
      </c>
      <c r="K63" s="170">
        <f t="shared" si="23"/>
        <v>939.62907737844216</v>
      </c>
      <c r="L63" s="170">
        <f t="shared" si="23"/>
        <v>2433.8735110063863</v>
      </c>
      <c r="M63" s="170">
        <f t="shared" si="23"/>
        <v>4153.6160777597397</v>
      </c>
      <c r="N63" s="171">
        <f>N19-N42</f>
        <v>5400.7300841457327</v>
      </c>
      <c r="O63" s="170">
        <f t="shared" si="23"/>
        <v>6727.2622661979258</v>
      </c>
      <c r="P63" s="170">
        <f t="shared" si="23"/>
        <v>8314.7589239680965</v>
      </c>
      <c r="Q63" s="170">
        <f t="shared" si="23"/>
        <v>9635.5291844030871</v>
      </c>
      <c r="R63" s="170">
        <f t="shared" si="23"/>
        <v>11414.418896368792</v>
      </c>
      <c r="S63" s="20"/>
      <c r="T63" s="187"/>
    </row>
    <row r="64" spans="1:20" s="17" customFormat="1" ht="15" customHeight="1" thickBot="1" x14ac:dyDescent="0.25">
      <c r="A64" s="58">
        <v>64</v>
      </c>
      <c r="B64" s="44"/>
      <c r="C64" s="151"/>
      <c r="D64" s="151"/>
      <c r="E64" s="97"/>
      <c r="F64" s="196" t="s">
        <v>283</v>
      </c>
      <c r="G64" s="105"/>
      <c r="H64" s="172">
        <f t="shared" ref="H64:R64" si="24">H20-H43</f>
        <v>0</v>
      </c>
      <c r="I64" s="172">
        <f t="shared" si="24"/>
        <v>77.195027424877026</v>
      </c>
      <c r="J64" s="172">
        <f t="shared" si="24"/>
        <v>48.501608381900951</v>
      </c>
      <c r="K64" s="172">
        <f t="shared" si="24"/>
        <v>115.37398413879328</v>
      </c>
      <c r="L64" s="172">
        <f t="shared" si="24"/>
        <v>121.31702706922283</v>
      </c>
      <c r="M64" s="172">
        <f t="shared" si="24"/>
        <v>168.05997488467142</v>
      </c>
      <c r="N64" s="175">
        <f t="shared" si="24"/>
        <v>214.80292270011932</v>
      </c>
      <c r="O64" s="172">
        <f>O20-O43</f>
        <v>261.54587051556837</v>
      </c>
      <c r="P64" s="172">
        <f t="shared" si="24"/>
        <v>308.28881833101696</v>
      </c>
      <c r="Q64" s="172">
        <f t="shared" si="24"/>
        <v>355.03176614646554</v>
      </c>
      <c r="R64" s="172">
        <f t="shared" si="24"/>
        <v>401.77471396191413</v>
      </c>
      <c r="S64" s="20"/>
      <c r="T64" s="187"/>
    </row>
    <row r="65" spans="1:20" s="17" customFormat="1" ht="15" customHeight="1" thickBot="1" x14ac:dyDescent="0.25">
      <c r="A65" s="58">
        <v>65</v>
      </c>
      <c r="B65" s="44"/>
      <c r="C65" s="151"/>
      <c r="D65" s="151"/>
      <c r="E65" s="97" t="s">
        <v>220</v>
      </c>
      <c r="F65" s="151"/>
      <c r="G65" s="102"/>
      <c r="H65" s="170">
        <f>H21-H44</f>
        <v>0</v>
      </c>
      <c r="I65" s="170">
        <f t="shared" ref="I65:R65" si="25">I21-I44</f>
        <v>432.74633564635587</v>
      </c>
      <c r="J65" s="170">
        <f t="shared" si="25"/>
        <v>202.88653297063138</v>
      </c>
      <c r="K65" s="170">
        <f t="shared" si="25"/>
        <v>1055.0030615172436</v>
      </c>
      <c r="L65" s="170">
        <f t="shared" si="25"/>
        <v>2555.190538075607</v>
      </c>
      <c r="M65" s="170">
        <f t="shared" si="25"/>
        <v>4321.6760526444123</v>
      </c>
      <c r="N65" s="171">
        <f t="shared" si="25"/>
        <v>5615.5330068458425</v>
      </c>
      <c r="O65" s="170">
        <f t="shared" si="25"/>
        <v>6988.8081367134873</v>
      </c>
      <c r="P65" s="170">
        <f t="shared" si="25"/>
        <v>8623.0477422991098</v>
      </c>
      <c r="Q65" s="170">
        <f t="shared" si="25"/>
        <v>9990.5609505495522</v>
      </c>
      <c r="R65" s="170">
        <f t="shared" si="25"/>
        <v>11816.193610330694</v>
      </c>
      <c r="S65" s="20"/>
      <c r="T65" s="187"/>
    </row>
    <row r="66" spans="1:20" s="9" customFormat="1" x14ac:dyDescent="0.2">
      <c r="A66" s="58">
        <v>66</v>
      </c>
      <c r="B66" s="44"/>
      <c r="C66" s="151"/>
      <c r="D66" s="151"/>
      <c r="E66" s="102"/>
      <c r="F66" s="102"/>
      <c r="G66" s="102"/>
      <c r="H66" s="278" t="s">
        <v>82</v>
      </c>
      <c r="I66" s="102"/>
      <c r="J66" s="102"/>
      <c r="K66" s="102"/>
      <c r="L66" s="102"/>
      <c r="M66" s="102"/>
      <c r="N66" s="102"/>
      <c r="O66" s="102"/>
      <c r="P66" s="102"/>
      <c r="Q66" s="102"/>
      <c r="R66" s="109"/>
      <c r="S66" s="20"/>
      <c r="T66" s="188"/>
    </row>
    <row r="67" spans="1:20" s="17" customFormat="1" ht="21" customHeight="1" x14ac:dyDescent="0.2">
      <c r="A67" s="58">
        <v>67</v>
      </c>
      <c r="B67" s="44"/>
      <c r="C67" s="102"/>
      <c r="D67" s="102"/>
      <c r="E67" s="102"/>
      <c r="F67" s="102"/>
      <c r="G67" s="102"/>
      <c r="H67" s="279"/>
      <c r="I67" s="122" t="s">
        <v>161</v>
      </c>
      <c r="J67" s="122" t="s">
        <v>162</v>
      </c>
      <c r="K67" s="122" t="s">
        <v>163</v>
      </c>
      <c r="L67" s="122" t="s">
        <v>164</v>
      </c>
      <c r="M67" s="122" t="s">
        <v>165</v>
      </c>
      <c r="N67" s="122"/>
      <c r="O67" s="122"/>
      <c r="P67" s="122"/>
      <c r="Q67" s="122"/>
      <c r="R67" s="122"/>
      <c r="S67" s="20"/>
      <c r="T67" s="187"/>
    </row>
    <row r="68" spans="1:20" s="17" customFormat="1" ht="30" customHeight="1" x14ac:dyDescent="0.3">
      <c r="A68" s="58">
        <v>68</v>
      </c>
      <c r="B68" s="44"/>
      <c r="C68" s="90" t="s">
        <v>175</v>
      </c>
      <c r="D68" s="102"/>
      <c r="E68" s="102"/>
      <c r="F68" s="102"/>
      <c r="G68" s="190" t="str">
        <f>IF(ISNUMBER(CoverSheet!$C$12),"for year ended","")</f>
        <v>for year ended</v>
      </c>
      <c r="H68" s="156">
        <f>IF(ISNUMBER(CoverSheet!$C$12),DATE(YEAR(CoverSheet!$C$12),MONTH(CoverSheet!$C$12),DAY(CoverSheet!$C$12))-1,"")</f>
        <v>44651</v>
      </c>
      <c r="I68" s="156">
        <f>IF(ISNUMBER(CoverSheet!$C$12),DATE(YEAR(CoverSheet!$C$12)+1,MONTH(CoverSheet!$C$12),DAY(CoverSheet!$C$12))-1,"")</f>
        <v>45016</v>
      </c>
      <c r="J68" s="156">
        <f>IF(ISNUMBER(CoverSheet!$C$12),DATE(YEAR(CoverSheet!$C$12)+2,MONTH(CoverSheet!$C$12),DAY(CoverSheet!$C$12))-1,"")</f>
        <v>45382</v>
      </c>
      <c r="K68" s="156">
        <f>IF(ISNUMBER(CoverSheet!$C$12),DATE(YEAR(CoverSheet!$C$12)+3,MONTH(CoverSheet!$C$12),DAY(CoverSheet!$C$12))-1,"")</f>
        <v>45747</v>
      </c>
      <c r="L68" s="156">
        <f>IF(ISNUMBER(CoverSheet!$C$12),DATE(YEAR(CoverSheet!$C$12)+4,MONTH(CoverSheet!$C$12),DAY(CoverSheet!$C$12))-1,"")</f>
        <v>46112</v>
      </c>
      <c r="M68" s="156">
        <f>IF(ISNUMBER(CoverSheet!$C$12),DATE(YEAR(CoverSheet!$C$12)+5,MONTH(CoverSheet!$C$12),DAY(CoverSheet!$C$12))-1,"")</f>
        <v>46477</v>
      </c>
      <c r="N68" s="155"/>
      <c r="O68" s="155"/>
      <c r="P68" s="155"/>
      <c r="Q68" s="155"/>
      <c r="R68" s="155"/>
      <c r="S68" s="20"/>
      <c r="T68" s="187"/>
    </row>
    <row r="69" spans="1:20" s="10" customFormat="1" ht="15" customHeight="1" x14ac:dyDescent="0.2">
      <c r="A69" s="58">
        <v>69</v>
      </c>
      <c r="B69" s="44"/>
      <c r="C69" s="151"/>
      <c r="D69" s="151"/>
      <c r="E69" s="102"/>
      <c r="F69" s="110" t="s">
        <v>214</v>
      </c>
      <c r="G69" s="102"/>
      <c r="H69" s="132" t="s">
        <v>180</v>
      </c>
      <c r="I69" s="102"/>
      <c r="J69" s="102"/>
      <c r="K69" s="102"/>
      <c r="L69" s="102"/>
      <c r="M69" s="154"/>
      <c r="N69" s="102"/>
      <c r="O69" s="102"/>
      <c r="P69" s="102"/>
      <c r="Q69" s="102"/>
      <c r="R69" s="102"/>
      <c r="S69" s="20"/>
      <c r="T69" s="187"/>
    </row>
    <row r="70" spans="1:20" s="7" customFormat="1" ht="15" customHeight="1" x14ac:dyDescent="0.2">
      <c r="A70" s="58">
        <v>70</v>
      </c>
      <c r="B70" s="44"/>
      <c r="C70" s="277"/>
      <c r="D70" s="277"/>
      <c r="E70" s="102"/>
      <c r="F70" s="184" t="s">
        <v>174</v>
      </c>
      <c r="G70" s="102"/>
      <c r="H70" s="169">
        <v>11749</v>
      </c>
      <c r="I70" s="169">
        <v>13533.832</v>
      </c>
      <c r="J70" s="169">
        <v>13000</v>
      </c>
      <c r="K70" s="169">
        <v>13500</v>
      </c>
      <c r="L70" s="169">
        <v>13800</v>
      </c>
      <c r="M70" s="169">
        <v>13900</v>
      </c>
      <c r="N70" s="102"/>
      <c r="O70" s="102"/>
      <c r="P70" s="102"/>
      <c r="Q70" s="102"/>
      <c r="R70" s="102"/>
      <c r="S70" s="20"/>
      <c r="T70" s="187"/>
    </row>
    <row r="71" spans="1:20" ht="15" customHeight="1" x14ac:dyDescent="0.2">
      <c r="A71" s="58">
        <v>71</v>
      </c>
      <c r="B71" s="44"/>
      <c r="C71" s="277"/>
      <c r="D71" s="277"/>
      <c r="E71" s="102"/>
      <c r="F71" s="184"/>
      <c r="G71" s="102"/>
      <c r="H71" s="169"/>
      <c r="I71" s="169"/>
      <c r="J71" s="169"/>
      <c r="K71" s="169"/>
      <c r="L71" s="169"/>
      <c r="M71" s="169"/>
      <c r="N71" s="102"/>
      <c r="O71" s="102"/>
      <c r="P71" s="102"/>
      <c r="Q71" s="102"/>
      <c r="R71" s="102"/>
      <c r="S71" s="20"/>
      <c r="T71" s="187"/>
    </row>
    <row r="72" spans="1:20" s="11" customFormat="1" ht="15" customHeight="1" x14ac:dyDescent="0.2">
      <c r="A72" s="58">
        <v>72</v>
      </c>
      <c r="B72" s="44"/>
      <c r="C72" s="277"/>
      <c r="D72" s="277"/>
      <c r="E72" s="102"/>
      <c r="F72" s="184"/>
      <c r="G72" s="102"/>
      <c r="H72" s="169"/>
      <c r="I72" s="169"/>
      <c r="J72" s="169"/>
      <c r="K72" s="169"/>
      <c r="L72" s="169"/>
      <c r="M72" s="169"/>
      <c r="N72" s="102"/>
      <c r="O72" s="102"/>
      <c r="P72" s="102"/>
      <c r="Q72" s="102"/>
      <c r="R72" s="102"/>
      <c r="S72" s="20"/>
      <c r="T72" s="187"/>
    </row>
    <row r="73" spans="1:20" s="11" customFormat="1" ht="15" customHeight="1" x14ac:dyDescent="0.2">
      <c r="A73" s="58">
        <v>73</v>
      </c>
      <c r="B73" s="44"/>
      <c r="C73" s="277"/>
      <c r="D73" s="277"/>
      <c r="E73" s="102"/>
      <c r="F73" s="184"/>
      <c r="G73" s="102"/>
      <c r="H73" s="169"/>
      <c r="I73" s="169"/>
      <c r="J73" s="169"/>
      <c r="K73" s="169"/>
      <c r="L73" s="169"/>
      <c r="M73" s="169"/>
      <c r="N73" s="102"/>
      <c r="O73" s="102"/>
      <c r="P73" s="102"/>
      <c r="Q73" s="102"/>
      <c r="R73" s="102"/>
      <c r="S73" s="20"/>
      <c r="T73" s="187"/>
    </row>
    <row r="74" spans="1:20" ht="15" customHeight="1" x14ac:dyDescent="0.2">
      <c r="A74" s="58">
        <v>74</v>
      </c>
      <c r="B74" s="44"/>
      <c r="C74" s="277"/>
      <c r="D74" s="277"/>
      <c r="E74" s="102"/>
      <c r="F74" s="184"/>
      <c r="G74" s="102"/>
      <c r="H74" s="169"/>
      <c r="I74" s="169"/>
      <c r="J74" s="169"/>
      <c r="K74" s="169"/>
      <c r="L74" s="169"/>
      <c r="M74" s="169"/>
      <c r="N74" s="102"/>
      <c r="O74" s="102" t="s">
        <v>6</v>
      </c>
      <c r="P74" s="102"/>
      <c r="Q74" s="102"/>
      <c r="R74" s="102"/>
      <c r="S74" s="20"/>
      <c r="T74" s="187"/>
    </row>
    <row r="75" spans="1:20" s="14" customFormat="1" ht="15" customHeight="1" thickBot="1" x14ac:dyDescent="0.25">
      <c r="A75" s="58">
        <v>75</v>
      </c>
      <c r="B75" s="44"/>
      <c r="C75" s="151"/>
      <c r="D75" s="151"/>
      <c r="E75" s="105"/>
      <c r="F75" s="87" t="s">
        <v>92</v>
      </c>
      <c r="G75" s="105"/>
      <c r="H75" s="117"/>
      <c r="I75" s="117"/>
      <c r="J75" s="115"/>
      <c r="K75" s="115"/>
      <c r="L75" s="115"/>
      <c r="M75" s="117"/>
      <c r="N75" s="102"/>
      <c r="O75" s="98"/>
      <c r="P75" s="98"/>
      <c r="Q75" s="102"/>
      <c r="R75" s="102"/>
      <c r="S75" s="20"/>
      <c r="T75" s="187"/>
    </row>
    <row r="76" spans="1:20" ht="15" customHeight="1" thickBot="1" x14ac:dyDescent="0.25">
      <c r="A76" s="58">
        <v>76</v>
      </c>
      <c r="B76" s="44"/>
      <c r="C76" s="151"/>
      <c r="D76" s="151"/>
      <c r="E76" s="97" t="s">
        <v>223</v>
      </c>
      <c r="F76" s="97"/>
      <c r="G76" s="102"/>
      <c r="H76" s="170">
        <f t="shared" ref="H76:M76" si="26">SUM(H70:H74)</f>
        <v>11749</v>
      </c>
      <c r="I76" s="170">
        <f t="shared" si="26"/>
        <v>13533.832</v>
      </c>
      <c r="J76" s="170">
        <f t="shared" si="26"/>
        <v>13000</v>
      </c>
      <c r="K76" s="170">
        <f t="shared" si="26"/>
        <v>13500</v>
      </c>
      <c r="L76" s="170">
        <f t="shared" si="26"/>
        <v>13800</v>
      </c>
      <c r="M76" s="170">
        <f t="shared" si="26"/>
        <v>13900</v>
      </c>
      <c r="N76" s="102"/>
      <c r="O76" s="102"/>
      <c r="P76" s="102"/>
      <c r="Q76" s="102"/>
      <c r="R76" s="102"/>
      <c r="S76" s="20"/>
      <c r="T76" s="187" t="s">
        <v>248</v>
      </c>
    </row>
    <row r="77" spans="1:20" s="10" customFormat="1" ht="15" customHeight="1" thickBot="1" x14ac:dyDescent="0.25">
      <c r="A77" s="58">
        <v>77</v>
      </c>
      <c r="B77" s="44"/>
      <c r="C77" s="151"/>
      <c r="D77" s="101" t="s">
        <v>4</v>
      </c>
      <c r="E77" s="102"/>
      <c r="F77" s="151" t="s">
        <v>183</v>
      </c>
      <c r="G77" s="102"/>
      <c r="H77" s="169">
        <v>7048.9105664391982</v>
      </c>
      <c r="I77" s="169">
        <v>7982.8019999999997</v>
      </c>
      <c r="J77" s="169">
        <v>7800</v>
      </c>
      <c r="K77" s="169">
        <v>8100</v>
      </c>
      <c r="L77" s="169">
        <v>8280</v>
      </c>
      <c r="M77" s="169">
        <v>8340</v>
      </c>
      <c r="N77" s="102"/>
      <c r="O77" s="102"/>
      <c r="P77" s="102"/>
      <c r="Q77" s="102"/>
      <c r="R77" s="102"/>
      <c r="S77" s="20"/>
      <c r="T77" s="187"/>
    </row>
    <row r="78" spans="1:20" s="10" customFormat="1" ht="15" customHeight="1" thickBot="1" x14ac:dyDescent="0.25">
      <c r="A78" s="58">
        <v>78</v>
      </c>
      <c r="B78" s="44"/>
      <c r="C78" s="151"/>
      <c r="D78" s="151"/>
      <c r="E78" s="97" t="s">
        <v>176</v>
      </c>
      <c r="F78" s="97"/>
      <c r="G78" s="102"/>
      <c r="H78" s="170">
        <f t="shared" ref="H78:M78" si="27">H76-H77</f>
        <v>4700.0894335608018</v>
      </c>
      <c r="I78" s="170">
        <f t="shared" si="27"/>
        <v>5551.0300000000007</v>
      </c>
      <c r="J78" s="170">
        <f t="shared" si="27"/>
        <v>5200</v>
      </c>
      <c r="K78" s="170">
        <f t="shared" si="27"/>
        <v>5400</v>
      </c>
      <c r="L78" s="170">
        <f t="shared" si="27"/>
        <v>5520</v>
      </c>
      <c r="M78" s="170">
        <f t="shared" si="27"/>
        <v>5560</v>
      </c>
      <c r="N78" s="102"/>
      <c r="O78" s="102"/>
      <c r="P78" s="102"/>
      <c r="Q78" s="102"/>
      <c r="R78" s="102"/>
      <c r="S78" s="20"/>
      <c r="T78" s="187"/>
    </row>
    <row r="79" spans="1:20" s="17" customFormat="1" ht="30" customHeight="1" x14ac:dyDescent="0.3">
      <c r="A79" s="58">
        <v>79</v>
      </c>
      <c r="B79" s="44"/>
      <c r="C79" s="90" t="s">
        <v>147</v>
      </c>
      <c r="D79" s="102"/>
      <c r="E79" s="102"/>
      <c r="F79" s="102"/>
      <c r="G79" s="102"/>
      <c r="H79" s="155"/>
      <c r="I79" s="155"/>
      <c r="J79" s="155"/>
      <c r="K79" s="155"/>
      <c r="L79" s="155"/>
      <c r="M79" s="155"/>
      <c r="N79" s="155"/>
      <c r="O79" s="155"/>
      <c r="P79" s="155"/>
      <c r="Q79" s="155"/>
      <c r="R79" s="155"/>
      <c r="S79" s="20"/>
      <c r="T79" s="187"/>
    </row>
    <row r="80" spans="1:20" ht="15" customHeight="1" x14ac:dyDescent="0.2">
      <c r="A80" s="58">
        <v>80</v>
      </c>
      <c r="B80" s="44"/>
      <c r="C80" s="151"/>
      <c r="D80" s="151"/>
      <c r="E80" s="102"/>
      <c r="F80" s="151" t="s">
        <v>200</v>
      </c>
      <c r="G80" s="102"/>
      <c r="H80" s="169">
        <v>490</v>
      </c>
      <c r="I80" s="169">
        <v>4973.5034746674601</v>
      </c>
      <c r="J80" s="169">
        <v>6554.942</v>
      </c>
      <c r="K80" s="169">
        <v>200</v>
      </c>
      <c r="L80" s="169">
        <v>0</v>
      </c>
      <c r="M80" s="169">
        <v>0</v>
      </c>
      <c r="N80" s="102"/>
      <c r="O80" s="102"/>
      <c r="P80" s="102"/>
      <c r="Q80" s="102"/>
      <c r="R80" s="102"/>
      <c r="S80" s="20"/>
      <c r="T80" s="187"/>
    </row>
    <row r="81" spans="1:20" ht="15" customHeight="1" x14ac:dyDescent="0.2">
      <c r="A81" s="58">
        <v>81</v>
      </c>
      <c r="B81" s="44"/>
      <c r="C81" s="151"/>
      <c r="D81" s="151"/>
      <c r="E81" s="102"/>
      <c r="F81" s="151" t="s">
        <v>57</v>
      </c>
      <c r="G81" s="102"/>
      <c r="H81" s="169">
        <v>3799.2080000000001</v>
      </c>
      <c r="I81" s="169">
        <v>5308.1891868420898</v>
      </c>
      <c r="J81" s="169">
        <v>2884.19</v>
      </c>
      <c r="K81" s="169">
        <v>5484.1559999999999</v>
      </c>
      <c r="L81" s="169">
        <v>4038.569</v>
      </c>
      <c r="M81" s="169">
        <v>696.5</v>
      </c>
      <c r="N81" s="102"/>
      <c r="O81" s="102"/>
      <c r="P81" s="102"/>
      <c r="Q81" s="102"/>
      <c r="R81" s="102"/>
      <c r="S81" s="20"/>
      <c r="T81" s="187"/>
    </row>
    <row r="82" spans="1:20" ht="15" customHeight="1" x14ac:dyDescent="0.2">
      <c r="A82" s="58">
        <v>82</v>
      </c>
      <c r="B82" s="44"/>
      <c r="C82" s="151"/>
      <c r="D82" s="151"/>
      <c r="E82" s="102"/>
      <c r="F82" s="151" t="s">
        <v>83</v>
      </c>
      <c r="G82" s="102"/>
      <c r="H82" s="169">
        <v>1700.1453859025</v>
      </c>
      <c r="I82" s="169">
        <v>1295.61675101323</v>
      </c>
      <c r="J82" s="169">
        <v>2089</v>
      </c>
      <c r="K82" s="169">
        <v>2482</v>
      </c>
      <c r="L82" s="169">
        <v>2500</v>
      </c>
      <c r="M82" s="169">
        <v>1500</v>
      </c>
      <c r="N82" s="102"/>
      <c r="O82" s="102"/>
      <c r="P82" s="102"/>
      <c r="Q82" s="102"/>
      <c r="R82" s="102"/>
      <c r="S82" s="20"/>
      <c r="T82" s="187"/>
    </row>
    <row r="83" spans="1:20" ht="15" customHeight="1" x14ac:dyDescent="0.2">
      <c r="A83" s="58">
        <v>83</v>
      </c>
      <c r="B83" s="44"/>
      <c r="C83" s="151"/>
      <c r="D83" s="151"/>
      <c r="E83" s="102"/>
      <c r="F83" s="151" t="s">
        <v>84</v>
      </c>
      <c r="G83" s="102"/>
      <c r="H83" s="169">
        <v>872</v>
      </c>
      <c r="I83" s="169">
        <v>1028.1025875252101</v>
      </c>
      <c r="J83" s="169">
        <v>1130</v>
      </c>
      <c r="K83" s="169">
        <v>550</v>
      </c>
      <c r="L83" s="169">
        <v>94.5</v>
      </c>
      <c r="M83" s="169">
        <v>1564.3</v>
      </c>
      <c r="N83" s="102"/>
      <c r="O83" s="102"/>
      <c r="P83" s="102"/>
      <c r="Q83" s="102"/>
      <c r="R83" s="102"/>
      <c r="S83" s="20"/>
      <c r="T83" s="187"/>
    </row>
    <row r="84" spans="1:20" ht="15" customHeight="1" x14ac:dyDescent="0.2">
      <c r="A84" s="58">
        <v>84</v>
      </c>
      <c r="B84" s="44"/>
      <c r="C84" s="151"/>
      <c r="D84" s="151"/>
      <c r="E84" s="102"/>
      <c r="F84" s="151" t="s">
        <v>85</v>
      </c>
      <c r="G84" s="102"/>
      <c r="H84" s="169">
        <v>50</v>
      </c>
      <c r="I84" s="169">
        <v>0</v>
      </c>
      <c r="J84" s="169">
        <v>0</v>
      </c>
      <c r="K84" s="169">
        <v>0</v>
      </c>
      <c r="L84" s="169">
        <v>0</v>
      </c>
      <c r="M84" s="169">
        <v>0</v>
      </c>
      <c r="N84" s="102"/>
      <c r="O84" s="102"/>
      <c r="P84" s="102"/>
      <c r="Q84" s="102"/>
      <c r="R84" s="102"/>
      <c r="S84" s="20"/>
      <c r="T84" s="187"/>
    </row>
    <row r="85" spans="1:20" ht="15" customHeight="1" x14ac:dyDescent="0.2">
      <c r="A85" s="58">
        <v>85</v>
      </c>
      <c r="B85" s="44"/>
      <c r="C85" s="151"/>
      <c r="D85" s="151"/>
      <c r="E85" s="102"/>
      <c r="F85" s="151" t="s">
        <v>67</v>
      </c>
      <c r="G85" s="102"/>
      <c r="H85" s="169">
        <v>0</v>
      </c>
      <c r="I85" s="169">
        <v>0</v>
      </c>
      <c r="J85" s="169">
        <v>420</v>
      </c>
      <c r="K85" s="169">
        <v>0</v>
      </c>
      <c r="L85" s="169">
        <v>0</v>
      </c>
      <c r="M85" s="169">
        <v>0</v>
      </c>
      <c r="N85" s="102"/>
      <c r="O85" s="102"/>
      <c r="P85" s="102"/>
      <c r="Q85" s="102"/>
      <c r="R85" s="102"/>
      <c r="S85" s="20"/>
      <c r="T85" s="187"/>
    </row>
    <row r="86" spans="1:20" ht="15" customHeight="1" thickBot="1" x14ac:dyDescent="0.25">
      <c r="A86" s="58">
        <v>86</v>
      </c>
      <c r="B86" s="44"/>
      <c r="C86" s="151"/>
      <c r="D86" s="151"/>
      <c r="E86" s="102"/>
      <c r="F86" s="151" t="s">
        <v>173</v>
      </c>
      <c r="G86" s="102"/>
      <c r="H86" s="169">
        <v>150</v>
      </c>
      <c r="I86" s="169">
        <v>147.13547079612999</v>
      </c>
      <c r="J86" s="169">
        <v>500</v>
      </c>
      <c r="K86" s="169">
        <v>500</v>
      </c>
      <c r="L86" s="169">
        <v>745.36899999999991</v>
      </c>
      <c r="M86" s="169">
        <v>500</v>
      </c>
      <c r="N86" s="102"/>
      <c r="O86" s="102"/>
      <c r="P86" s="102"/>
      <c r="Q86" s="102"/>
      <c r="R86" s="102"/>
      <c r="S86" s="20"/>
      <c r="T86" s="187"/>
    </row>
    <row r="87" spans="1:20" ht="15" customHeight="1" thickBot="1" x14ac:dyDescent="0.25">
      <c r="A87" s="58">
        <v>87</v>
      </c>
      <c r="B87" s="44"/>
      <c r="C87" s="151"/>
      <c r="D87" s="151"/>
      <c r="E87" s="97" t="s">
        <v>232</v>
      </c>
      <c r="F87" s="151"/>
      <c r="G87" s="102"/>
      <c r="H87" s="170">
        <f t="shared" ref="H87:M87" si="28">SUM(H80:H86)</f>
        <v>7061.353385902501</v>
      </c>
      <c r="I87" s="170">
        <f t="shared" si="28"/>
        <v>12752.547470844122</v>
      </c>
      <c r="J87" s="170">
        <f t="shared" si="28"/>
        <v>13578.132</v>
      </c>
      <c r="K87" s="170">
        <f t="shared" si="28"/>
        <v>9216.155999999999</v>
      </c>
      <c r="L87" s="170">
        <f t="shared" si="28"/>
        <v>7378.4379999999992</v>
      </c>
      <c r="M87" s="170">
        <f t="shared" si="28"/>
        <v>4260.8</v>
      </c>
      <c r="N87" s="102"/>
      <c r="O87" s="102"/>
      <c r="P87" s="102"/>
      <c r="Q87" s="102"/>
      <c r="R87" s="102"/>
      <c r="S87" s="20"/>
      <c r="T87" s="187" t="s">
        <v>249</v>
      </c>
    </row>
    <row r="88" spans="1:20" s="61" customFormat="1" ht="15" customHeight="1" thickBot="1" x14ac:dyDescent="0.25">
      <c r="A88" s="58">
        <v>88</v>
      </c>
      <c r="B88" s="44"/>
      <c r="C88" s="151"/>
      <c r="D88" s="101" t="s">
        <v>4</v>
      </c>
      <c r="E88" s="102"/>
      <c r="F88" s="151" t="s">
        <v>184</v>
      </c>
      <c r="G88" s="102"/>
      <c r="H88" s="169">
        <v>0</v>
      </c>
      <c r="I88" s="169">
        <v>0</v>
      </c>
      <c r="J88" s="169">
        <v>0</v>
      </c>
      <c r="K88" s="169">
        <v>0</v>
      </c>
      <c r="L88" s="169">
        <v>0</v>
      </c>
      <c r="M88" s="169">
        <v>0</v>
      </c>
      <c r="N88" s="102"/>
      <c r="O88" s="102"/>
      <c r="P88" s="102"/>
      <c r="Q88" s="102"/>
      <c r="R88" s="102"/>
      <c r="S88" s="20"/>
      <c r="T88" s="187"/>
    </row>
    <row r="89" spans="1:20" s="61" customFormat="1" ht="15" customHeight="1" thickBot="1" x14ac:dyDescent="0.25">
      <c r="A89" s="58">
        <v>89</v>
      </c>
      <c r="B89" s="44"/>
      <c r="C89" s="151"/>
      <c r="D89" s="151"/>
      <c r="E89" s="97" t="s">
        <v>233</v>
      </c>
      <c r="F89" s="97"/>
      <c r="G89" s="102"/>
      <c r="H89" s="170">
        <f t="shared" ref="H89:M89" si="29">H87-H88</f>
        <v>7061.353385902501</v>
      </c>
      <c r="I89" s="170">
        <f t="shared" si="29"/>
        <v>12752.547470844122</v>
      </c>
      <c r="J89" s="170">
        <f t="shared" si="29"/>
        <v>13578.132</v>
      </c>
      <c r="K89" s="170">
        <f t="shared" si="29"/>
        <v>9216.155999999999</v>
      </c>
      <c r="L89" s="170">
        <f t="shared" si="29"/>
        <v>7378.4379999999992</v>
      </c>
      <c r="M89" s="170">
        <f t="shared" si="29"/>
        <v>4260.8</v>
      </c>
      <c r="N89" s="102"/>
      <c r="O89" s="102"/>
      <c r="P89" s="102"/>
      <c r="Q89" s="102"/>
      <c r="R89" s="102"/>
      <c r="S89" s="20"/>
      <c r="T89" s="187"/>
    </row>
    <row r="90" spans="1:20" s="82" customFormat="1" ht="15" customHeight="1" x14ac:dyDescent="0.2">
      <c r="A90" s="58">
        <v>90</v>
      </c>
      <c r="B90" s="44"/>
      <c r="C90" s="151"/>
      <c r="D90" s="151"/>
      <c r="E90" s="97"/>
      <c r="F90" s="97"/>
      <c r="G90" s="102"/>
      <c r="H90" s="126"/>
      <c r="I90" s="126"/>
      <c r="J90" s="126"/>
      <c r="K90" s="126"/>
      <c r="L90" s="126"/>
      <c r="M90" s="126"/>
      <c r="N90" s="102"/>
      <c r="O90" s="102"/>
      <c r="P90" s="102"/>
      <c r="Q90" s="102"/>
      <c r="R90" s="102"/>
      <c r="S90" s="20"/>
      <c r="T90" s="187"/>
    </row>
    <row r="91" spans="1:20" s="82" customFormat="1" ht="30" customHeight="1" x14ac:dyDescent="0.25">
      <c r="A91" s="58">
        <v>91</v>
      </c>
      <c r="B91" s="88"/>
      <c r="C91" s="102"/>
      <c r="D91" s="102"/>
      <c r="E91" s="102"/>
      <c r="F91" s="102"/>
      <c r="G91" s="155"/>
      <c r="H91" s="122" t="s">
        <v>82</v>
      </c>
      <c r="I91" s="122" t="s">
        <v>161</v>
      </c>
      <c r="J91" s="122" t="s">
        <v>162</v>
      </c>
      <c r="K91" s="122" t="s">
        <v>163</v>
      </c>
      <c r="L91" s="122" t="s">
        <v>164</v>
      </c>
      <c r="M91" s="122" t="s">
        <v>165</v>
      </c>
      <c r="N91" s="27"/>
      <c r="O91" s="147"/>
      <c r="P91" s="147"/>
      <c r="Q91" s="147"/>
      <c r="R91" s="147"/>
      <c r="S91" s="20"/>
      <c r="T91" s="187"/>
    </row>
    <row r="92" spans="1:20" s="82" customFormat="1" ht="15" customHeight="1" x14ac:dyDescent="0.25">
      <c r="A92" s="58">
        <v>92</v>
      </c>
      <c r="B92" s="88"/>
      <c r="C92" s="102"/>
      <c r="D92" s="102"/>
      <c r="E92" s="102"/>
      <c r="F92" s="102"/>
      <c r="G92" s="189" t="str">
        <f>IF(ISNUMBER(CoverSheet!$C$12),"for year ended","")</f>
        <v>for year ended</v>
      </c>
      <c r="H92" s="131">
        <f>IF(ISNUMBER(CoverSheet!$C$12),DATE(YEAR(CoverSheet!$C$12),MONTH(CoverSheet!$C$12),DAY(CoverSheet!$C$12))-1,"")</f>
        <v>44651</v>
      </c>
      <c r="I92" s="131">
        <f>IF(ISNUMBER(CoverSheet!$C$12),DATE(YEAR(CoverSheet!$C$12)+1,MONTH(CoverSheet!$C$12),DAY(CoverSheet!$C$12))-1,"")</f>
        <v>45016</v>
      </c>
      <c r="J92" s="131">
        <f>IF(ISNUMBER(CoverSheet!$C$12),DATE(YEAR(CoverSheet!$C$12)+2,MONTH(CoverSheet!$C$12),DAY(CoverSheet!$C$12))-1,"")</f>
        <v>45382</v>
      </c>
      <c r="K92" s="131">
        <f>IF(ISNUMBER(CoverSheet!$C$12),DATE(YEAR(CoverSheet!$C$12)+3,MONTH(CoverSheet!$C$12),DAY(CoverSheet!$C$12))-1,"")</f>
        <v>45747</v>
      </c>
      <c r="L92" s="131">
        <f>IF(ISNUMBER(CoverSheet!$C$12),DATE(YEAR(CoverSheet!$C$12)+4,MONTH(CoverSheet!$C$12),DAY(CoverSheet!$C$12))-1,"")</f>
        <v>46112</v>
      </c>
      <c r="M92" s="131">
        <f>IF(ISNUMBER(CoverSheet!$C$12),DATE(YEAR(CoverSheet!$C$12)+5,MONTH(CoverSheet!$C$12),DAY(CoverSheet!$C$12))-1,"")</f>
        <v>46477</v>
      </c>
      <c r="N92" s="27"/>
      <c r="O92" s="147"/>
      <c r="P92" s="147"/>
      <c r="Q92" s="147"/>
      <c r="R92" s="147"/>
      <c r="S92" s="20"/>
      <c r="T92" s="187"/>
    </row>
    <row r="93" spans="1:20" s="17" customFormat="1" ht="30" customHeight="1" x14ac:dyDescent="0.3">
      <c r="A93" s="58">
        <v>93</v>
      </c>
      <c r="B93" s="44"/>
      <c r="C93" s="90" t="s">
        <v>148</v>
      </c>
      <c r="D93" s="102"/>
      <c r="E93" s="97"/>
      <c r="F93" s="102"/>
      <c r="G93" s="102"/>
      <c r="H93" s="124" t="s">
        <v>180</v>
      </c>
      <c r="I93" s="102"/>
      <c r="J93" s="102"/>
      <c r="K93" s="102"/>
      <c r="L93" s="102"/>
      <c r="M93" s="154"/>
      <c r="N93" s="27"/>
      <c r="O93" s="27"/>
      <c r="P93" s="27"/>
      <c r="Q93" s="27"/>
      <c r="R93" s="27"/>
      <c r="S93" s="20"/>
      <c r="T93" s="187"/>
    </row>
    <row r="94" spans="1:20" s="10" customFormat="1" ht="15" customHeight="1" x14ac:dyDescent="0.2">
      <c r="A94" s="58">
        <v>94</v>
      </c>
      <c r="B94" s="44"/>
      <c r="C94" s="151"/>
      <c r="D94" s="151"/>
      <c r="E94" s="97"/>
      <c r="F94" s="151" t="s">
        <v>200</v>
      </c>
      <c r="G94" s="102"/>
      <c r="H94" s="169">
        <v>2414.75</v>
      </c>
      <c r="I94" s="169">
        <v>268.05863814066919</v>
      </c>
      <c r="J94" s="169">
        <v>4687.5531599999995</v>
      </c>
      <c r="K94" s="169">
        <v>4200.6203999999998</v>
      </c>
      <c r="L94" s="169">
        <v>1911.4707906864899</v>
      </c>
      <c r="M94" s="169">
        <v>4152.1757696414907</v>
      </c>
      <c r="N94" s="147"/>
      <c r="O94" s="147"/>
      <c r="P94" s="147"/>
      <c r="Q94" s="147"/>
      <c r="R94" s="147"/>
      <c r="S94" s="20"/>
      <c r="T94" s="187"/>
    </row>
    <row r="95" spans="1:20" s="10" customFormat="1" ht="15" customHeight="1" x14ac:dyDescent="0.2">
      <c r="A95" s="58">
        <v>95</v>
      </c>
      <c r="B95" s="44"/>
      <c r="C95" s="151"/>
      <c r="D95" s="151"/>
      <c r="E95" s="97"/>
      <c r="F95" s="151" t="s">
        <v>57</v>
      </c>
      <c r="G95" s="102"/>
      <c r="H95" s="169">
        <v>8081.3060000000005</v>
      </c>
      <c r="I95" s="169">
        <v>16685.816702780045</v>
      </c>
      <c r="J95" s="169">
        <v>8093.9689499999995</v>
      </c>
      <c r="K95" s="169">
        <v>9424.0185299999994</v>
      </c>
      <c r="L95" s="169">
        <v>5799.9796850000002</v>
      </c>
      <c r="M95" s="169">
        <v>5194.9560000000001</v>
      </c>
      <c r="N95" s="147"/>
      <c r="O95" s="147"/>
      <c r="P95" s="147"/>
      <c r="Q95" s="147"/>
      <c r="R95" s="147"/>
      <c r="S95" s="20"/>
      <c r="T95" s="187"/>
    </row>
    <row r="96" spans="1:20" s="10" customFormat="1" ht="15" customHeight="1" x14ac:dyDescent="0.2">
      <c r="A96" s="58">
        <v>96</v>
      </c>
      <c r="B96" s="44"/>
      <c r="C96" s="151"/>
      <c r="D96" s="151"/>
      <c r="E96" s="97"/>
      <c r="F96" s="151" t="s">
        <v>83</v>
      </c>
      <c r="G96" s="102"/>
      <c r="H96" s="169">
        <v>28960.745999999999</v>
      </c>
      <c r="I96" s="169">
        <v>28189.999277983497</v>
      </c>
      <c r="J96" s="169">
        <v>26877.531999999999</v>
      </c>
      <c r="K96" s="169">
        <v>27623.857726305803</v>
      </c>
      <c r="L96" s="169">
        <v>25412.504999999997</v>
      </c>
      <c r="M96" s="169">
        <v>25101.014999999999</v>
      </c>
      <c r="N96" s="147"/>
      <c r="O96" s="147"/>
      <c r="P96" s="147"/>
      <c r="Q96" s="147"/>
      <c r="R96" s="147"/>
      <c r="S96" s="20"/>
      <c r="T96" s="187"/>
    </row>
    <row r="97" spans="1:20" s="10" customFormat="1" ht="15" customHeight="1" x14ac:dyDescent="0.2">
      <c r="A97" s="58">
        <v>97</v>
      </c>
      <c r="B97" s="44"/>
      <c r="C97" s="151"/>
      <c r="D97" s="151"/>
      <c r="E97" s="97"/>
      <c r="F97" s="151" t="s">
        <v>84</v>
      </c>
      <c r="G97" s="102"/>
      <c r="H97" s="169">
        <v>4315.2</v>
      </c>
      <c r="I97" s="169">
        <v>1930.2460356648105</v>
      </c>
      <c r="J97" s="169">
        <v>2013.6480320000001</v>
      </c>
      <c r="K97" s="169">
        <v>2052.5897279999999</v>
      </c>
      <c r="L97" s="169">
        <v>1251.391028</v>
      </c>
      <c r="M97" s="169">
        <v>3564.0126388557555</v>
      </c>
      <c r="N97" s="147"/>
      <c r="O97" s="147"/>
      <c r="P97" s="147"/>
      <c r="Q97" s="147"/>
      <c r="R97" s="147"/>
      <c r="S97" s="20"/>
      <c r="T97" s="187"/>
    </row>
    <row r="98" spans="1:20" s="10" customFormat="1" ht="15" customHeight="1" x14ac:dyDescent="0.2">
      <c r="A98" s="58">
        <v>98</v>
      </c>
      <c r="B98" s="44"/>
      <c r="C98" s="151"/>
      <c r="D98" s="151"/>
      <c r="E98" s="97"/>
      <c r="F98" s="151" t="s">
        <v>85</v>
      </c>
      <c r="G98" s="102"/>
      <c r="H98" s="169">
        <v>353.99599999999998</v>
      </c>
      <c r="I98" s="169">
        <v>1146.8571614258983</v>
      </c>
      <c r="J98" s="169">
        <v>2690.38</v>
      </c>
      <c r="K98" s="169">
        <v>3052.5529999999999</v>
      </c>
      <c r="L98" s="169">
        <v>3716.5749999999998</v>
      </c>
      <c r="M98" s="169">
        <v>3770.9749999999999</v>
      </c>
      <c r="N98" s="147"/>
      <c r="O98" s="147"/>
      <c r="P98" s="147"/>
      <c r="Q98" s="147"/>
      <c r="R98" s="147"/>
      <c r="S98" s="20"/>
      <c r="T98" s="187"/>
    </row>
    <row r="99" spans="1:20" s="10" customFormat="1" ht="15" customHeight="1" x14ac:dyDescent="0.2">
      <c r="A99" s="58">
        <v>99</v>
      </c>
      <c r="B99" s="44"/>
      <c r="C99" s="151"/>
      <c r="D99" s="151"/>
      <c r="E99" s="97"/>
      <c r="F99" s="151" t="s">
        <v>67</v>
      </c>
      <c r="G99" s="102"/>
      <c r="H99" s="169">
        <v>4256.8620000000001</v>
      </c>
      <c r="I99" s="169">
        <v>5556.4547737575786</v>
      </c>
      <c r="J99" s="169">
        <v>6958.6279999999997</v>
      </c>
      <c r="K99" s="169">
        <v>5680.3720000000003</v>
      </c>
      <c r="L99" s="169">
        <v>4246.0460000000003</v>
      </c>
      <c r="M99" s="169">
        <v>5049.95</v>
      </c>
      <c r="N99" s="147"/>
      <c r="O99" s="147"/>
      <c r="P99" s="147"/>
      <c r="Q99" s="147"/>
      <c r="R99" s="147"/>
      <c r="S99" s="20"/>
      <c r="T99" s="187"/>
    </row>
    <row r="100" spans="1:20" s="10" customFormat="1" ht="15" customHeight="1" thickBot="1" x14ac:dyDescent="0.25">
      <c r="A100" s="58">
        <v>100</v>
      </c>
      <c r="B100" s="44"/>
      <c r="C100" s="151"/>
      <c r="D100" s="151"/>
      <c r="E100" s="97"/>
      <c r="F100" s="151" t="s">
        <v>173</v>
      </c>
      <c r="G100" s="102"/>
      <c r="H100" s="169">
        <v>1787.5920000000001</v>
      </c>
      <c r="I100" s="169">
        <v>2152.9280402084437</v>
      </c>
      <c r="J100" s="169">
        <v>2780.5890499999996</v>
      </c>
      <c r="K100" s="169">
        <v>2318.3501000000001</v>
      </c>
      <c r="L100" s="169">
        <v>2318.3501000000001</v>
      </c>
      <c r="M100" s="169">
        <v>1676.9106000000002</v>
      </c>
      <c r="N100" s="147"/>
      <c r="O100" s="147"/>
      <c r="P100" s="147"/>
      <c r="Q100" s="147"/>
      <c r="R100" s="147"/>
      <c r="S100" s="20"/>
      <c r="T100" s="187"/>
    </row>
    <row r="101" spans="1:20" ht="15" customHeight="1" thickBot="1" x14ac:dyDescent="0.25">
      <c r="A101" s="58">
        <v>101</v>
      </c>
      <c r="B101" s="44"/>
      <c r="C101" s="151"/>
      <c r="D101" s="151"/>
      <c r="E101" s="97" t="s">
        <v>234</v>
      </c>
      <c r="F101" s="151"/>
      <c r="G101" s="102"/>
      <c r="H101" s="170">
        <v>50170.45199999999</v>
      </c>
      <c r="I101" s="170">
        <v>55930.360629960938</v>
      </c>
      <c r="J101" s="170">
        <v>54102.299191999991</v>
      </c>
      <c r="K101" s="170">
        <v>54352.361484305809</v>
      </c>
      <c r="L101" s="170">
        <v>44656.31760368649</v>
      </c>
      <c r="M101" s="170">
        <v>48509.995008497244</v>
      </c>
      <c r="N101" s="147"/>
      <c r="O101" s="147"/>
      <c r="P101" s="147"/>
      <c r="Q101" s="147"/>
      <c r="R101" s="147"/>
      <c r="S101" s="20"/>
      <c r="T101" s="187" t="s">
        <v>250</v>
      </c>
    </row>
    <row r="102" spans="1:20" s="61" customFormat="1" ht="15" customHeight="1" thickBot="1" x14ac:dyDescent="0.25">
      <c r="A102" s="58">
        <v>102</v>
      </c>
      <c r="B102" s="44"/>
      <c r="C102" s="151"/>
      <c r="D102" s="101" t="s">
        <v>4</v>
      </c>
      <c r="E102" s="102"/>
      <c r="F102" s="151" t="s">
        <v>185</v>
      </c>
      <c r="G102" s="102"/>
      <c r="H102" s="169">
        <v>0</v>
      </c>
      <c r="I102" s="169">
        <v>0</v>
      </c>
      <c r="J102" s="169">
        <v>0</v>
      </c>
      <c r="K102" s="169">
        <v>0</v>
      </c>
      <c r="L102" s="169">
        <v>0</v>
      </c>
      <c r="M102" s="169">
        <v>0</v>
      </c>
      <c r="N102" s="147"/>
      <c r="O102" s="147"/>
      <c r="P102" s="147"/>
      <c r="Q102" s="147"/>
      <c r="R102" s="147"/>
      <c r="S102" s="20"/>
      <c r="T102" s="187"/>
    </row>
    <row r="103" spans="1:20" s="61" customFormat="1" ht="15" customHeight="1" thickBot="1" x14ac:dyDescent="0.25">
      <c r="A103" s="58">
        <v>103</v>
      </c>
      <c r="B103" s="44"/>
      <c r="C103" s="151"/>
      <c r="D103" s="151"/>
      <c r="E103" s="97" t="s">
        <v>235</v>
      </c>
      <c r="F103" s="97"/>
      <c r="G103" s="102"/>
      <c r="H103" s="170">
        <f t="shared" ref="H103:M103" si="30">H101-H102</f>
        <v>50170.45199999999</v>
      </c>
      <c r="I103" s="170">
        <f t="shared" si="30"/>
        <v>55930.360629960938</v>
      </c>
      <c r="J103" s="170">
        <f t="shared" si="30"/>
        <v>54102.299191999991</v>
      </c>
      <c r="K103" s="170">
        <f t="shared" si="30"/>
        <v>54352.361484305809</v>
      </c>
      <c r="L103" s="170">
        <f t="shared" si="30"/>
        <v>44656.31760368649</v>
      </c>
      <c r="M103" s="170">
        <f t="shared" si="30"/>
        <v>48509.995008497244</v>
      </c>
      <c r="N103" s="147"/>
      <c r="O103" s="147"/>
      <c r="P103" s="147"/>
      <c r="Q103" s="147"/>
      <c r="R103" s="147"/>
      <c r="S103" s="20"/>
      <c r="T103" s="187"/>
    </row>
    <row r="104" spans="1:20" s="199" customFormat="1" ht="15" customHeight="1" x14ac:dyDescent="0.2">
      <c r="A104" s="58">
        <v>104</v>
      </c>
      <c r="B104" s="44"/>
      <c r="C104" s="198"/>
      <c r="D104" s="198"/>
      <c r="E104" s="97"/>
      <c r="F104" s="97"/>
      <c r="G104" s="102"/>
      <c r="H104" s="126"/>
      <c r="I104" s="126"/>
      <c r="J104" s="126"/>
      <c r="K104" s="126"/>
      <c r="L104" s="126"/>
      <c r="M104" s="126"/>
      <c r="N104" s="102"/>
      <c r="O104" s="102"/>
      <c r="P104" s="102"/>
      <c r="Q104" s="102"/>
      <c r="R104" s="102"/>
      <c r="S104" s="20"/>
      <c r="T104" s="187"/>
    </row>
    <row r="105" spans="1:20" s="199" customFormat="1" ht="30" customHeight="1" x14ac:dyDescent="0.25">
      <c r="A105" s="58">
        <v>105</v>
      </c>
      <c r="B105" s="88"/>
      <c r="C105" s="102"/>
      <c r="D105" s="102"/>
      <c r="E105" s="102"/>
      <c r="F105" s="200"/>
      <c r="G105" s="201"/>
      <c r="H105" s="202" t="s">
        <v>82</v>
      </c>
      <c r="I105" s="202" t="s">
        <v>161</v>
      </c>
      <c r="J105" s="202" t="s">
        <v>162</v>
      </c>
      <c r="K105" s="202" t="s">
        <v>163</v>
      </c>
      <c r="L105" s="202" t="s">
        <v>164</v>
      </c>
      <c r="M105" s="202" t="s">
        <v>165</v>
      </c>
      <c r="N105" s="27"/>
      <c r="O105" s="147"/>
      <c r="P105" s="147"/>
      <c r="Q105" s="147"/>
      <c r="R105" s="147"/>
      <c r="S105" s="20"/>
      <c r="T105" s="187"/>
    </row>
    <row r="106" spans="1:20" s="199" customFormat="1" ht="15" customHeight="1" x14ac:dyDescent="0.25">
      <c r="A106" s="58">
        <v>106</v>
      </c>
      <c r="B106" s="88"/>
      <c r="C106" s="102"/>
      <c r="D106" s="102"/>
      <c r="E106" s="102"/>
      <c r="F106" s="102"/>
      <c r="G106" s="203" t="str">
        <f>IF(ISNUMBER(CoverSheet!$C$12),"for year ended","")</f>
        <v>for year ended</v>
      </c>
      <c r="H106" s="131">
        <f>IF(ISNUMBER(CoverSheet!$C$12),DATE(YEAR(CoverSheet!$C$12),MONTH(CoverSheet!$C$12),DAY(CoverSheet!$C$12))-1,"")</f>
        <v>44651</v>
      </c>
      <c r="I106" s="131">
        <f>IF(ISNUMBER(CoverSheet!$C$12),DATE(YEAR(CoverSheet!$C$12)+1,MONTH(CoverSheet!$C$12),DAY(CoverSheet!$C$12))-1,"")</f>
        <v>45016</v>
      </c>
      <c r="J106" s="131">
        <f>IF(ISNUMBER(CoverSheet!$C$12),DATE(YEAR(CoverSheet!$C$12)+2,MONTH(CoverSheet!$C$12),DAY(CoverSheet!$C$12))-1,"")</f>
        <v>45382</v>
      </c>
      <c r="K106" s="131">
        <f>IF(ISNUMBER(CoverSheet!$C$12),DATE(YEAR(CoverSheet!$C$12)+3,MONTH(CoverSheet!$C$12),DAY(CoverSheet!$C$12))-1,"")</f>
        <v>45747</v>
      </c>
      <c r="L106" s="131">
        <f>IF(ISNUMBER(CoverSheet!$C$12),DATE(YEAR(CoverSheet!$C$12)+4,MONTH(CoverSheet!$C$12),DAY(CoverSheet!$C$12))-1,"")</f>
        <v>46112</v>
      </c>
      <c r="M106" s="131">
        <f>IF(ISNUMBER(CoverSheet!$C$12),DATE(YEAR(CoverSheet!$C$12)+5,MONTH(CoverSheet!$C$12),DAY(CoverSheet!$C$12))-1,"")</f>
        <v>46477</v>
      </c>
      <c r="N106" s="27"/>
      <c r="O106" s="147"/>
      <c r="P106" s="147"/>
      <c r="Q106" s="147"/>
      <c r="R106" s="147"/>
      <c r="S106" s="20"/>
      <c r="T106" s="187"/>
    </row>
    <row r="107" spans="1:20" s="17" customFormat="1" ht="30" customHeight="1" x14ac:dyDescent="0.3">
      <c r="A107" s="58">
        <v>107</v>
      </c>
      <c r="B107" s="44"/>
      <c r="C107" s="90" t="s">
        <v>303</v>
      </c>
      <c r="D107" s="102"/>
      <c r="E107" s="97"/>
      <c r="F107" s="102"/>
      <c r="G107" s="102"/>
      <c r="H107" s="155"/>
      <c r="I107" s="155"/>
      <c r="J107" s="155"/>
      <c r="K107" s="155"/>
      <c r="L107" s="155"/>
      <c r="M107" s="155"/>
      <c r="N107" s="27"/>
      <c r="O107" s="27"/>
      <c r="P107" s="27"/>
      <c r="Q107" s="27"/>
      <c r="R107" s="27"/>
      <c r="S107" s="20"/>
      <c r="T107" s="187"/>
    </row>
    <row r="108" spans="1:20" s="17" customFormat="1" x14ac:dyDescent="0.2">
      <c r="A108" s="58">
        <v>108</v>
      </c>
      <c r="B108" s="44"/>
      <c r="C108" s="151"/>
      <c r="D108" s="151"/>
      <c r="E108" s="102"/>
      <c r="F108" s="110" t="s">
        <v>215</v>
      </c>
      <c r="G108" s="102"/>
      <c r="H108" s="204" t="s">
        <v>180</v>
      </c>
      <c r="I108" s="102"/>
      <c r="J108" s="102"/>
      <c r="K108" s="102"/>
      <c r="L108" s="102"/>
      <c r="M108" s="102"/>
      <c r="N108" s="147"/>
      <c r="O108" s="147"/>
      <c r="P108" s="147"/>
      <c r="Q108" s="147"/>
      <c r="R108" s="147"/>
      <c r="S108" s="20"/>
      <c r="T108" s="187"/>
    </row>
    <row r="109" spans="1:20" s="17" customFormat="1" ht="15" customHeight="1" x14ac:dyDescent="0.2">
      <c r="A109" s="58">
        <v>109</v>
      </c>
      <c r="B109" s="44"/>
      <c r="C109" s="151"/>
      <c r="D109" s="151"/>
      <c r="E109" s="102"/>
      <c r="F109" s="184" t="s">
        <v>77</v>
      </c>
      <c r="G109" s="102"/>
      <c r="H109" s="169">
        <v>2618.1575698620286</v>
      </c>
      <c r="I109" s="169">
        <v>2631.76312097344</v>
      </c>
      <c r="J109" s="169">
        <v>1700</v>
      </c>
      <c r="K109" s="169">
        <v>1700</v>
      </c>
      <c r="L109" s="169">
        <v>1700</v>
      </c>
      <c r="M109" s="169">
        <v>1700</v>
      </c>
      <c r="N109" s="147"/>
      <c r="O109" s="147"/>
      <c r="P109" s="147"/>
      <c r="Q109" s="147"/>
      <c r="R109" s="147"/>
      <c r="S109" s="20"/>
      <c r="T109" s="187"/>
    </row>
    <row r="110" spans="1:20" s="17" customFormat="1" ht="15" customHeight="1" x14ac:dyDescent="0.2">
      <c r="A110" s="58">
        <v>110</v>
      </c>
      <c r="B110" s="44"/>
      <c r="C110" s="151"/>
      <c r="D110" s="151"/>
      <c r="E110" s="102"/>
      <c r="F110" s="184"/>
      <c r="G110" s="102"/>
      <c r="H110" s="169"/>
      <c r="I110" s="169"/>
      <c r="J110" s="169"/>
      <c r="K110" s="169"/>
      <c r="L110" s="169"/>
      <c r="M110" s="169"/>
      <c r="N110" s="147"/>
      <c r="O110" s="147"/>
      <c r="P110" s="147"/>
      <c r="Q110" s="147"/>
      <c r="R110" s="147"/>
      <c r="S110" s="20"/>
      <c r="T110" s="187"/>
    </row>
    <row r="111" spans="1:20" s="17" customFormat="1" ht="15" customHeight="1" x14ac:dyDescent="0.2">
      <c r="A111" s="58">
        <v>111</v>
      </c>
      <c r="B111" s="44"/>
      <c r="C111" s="151"/>
      <c r="D111" s="151"/>
      <c r="E111" s="102"/>
      <c r="F111" s="184"/>
      <c r="G111" s="102"/>
      <c r="H111" s="169"/>
      <c r="I111" s="169"/>
      <c r="J111" s="169"/>
      <c r="K111" s="169"/>
      <c r="L111" s="169"/>
      <c r="M111" s="169"/>
      <c r="N111" s="147"/>
      <c r="O111" s="147"/>
      <c r="P111" s="147"/>
      <c r="Q111" s="147"/>
      <c r="R111" s="147"/>
      <c r="S111" s="20"/>
      <c r="T111" s="187"/>
    </row>
    <row r="112" spans="1:20" s="17" customFormat="1" ht="15" customHeight="1" x14ac:dyDescent="0.2">
      <c r="A112" s="58">
        <v>112</v>
      </c>
      <c r="B112" s="44"/>
      <c r="C112" s="151"/>
      <c r="D112" s="151"/>
      <c r="E112" s="102"/>
      <c r="F112" s="184"/>
      <c r="G112" s="102"/>
      <c r="H112" s="169"/>
      <c r="I112" s="169"/>
      <c r="J112" s="169"/>
      <c r="K112" s="169"/>
      <c r="L112" s="169"/>
      <c r="M112" s="169"/>
      <c r="N112" s="147"/>
      <c r="O112" s="147"/>
      <c r="P112" s="147"/>
      <c r="Q112" s="147"/>
      <c r="R112" s="147"/>
      <c r="S112" s="20"/>
      <c r="T112" s="187"/>
    </row>
    <row r="113" spans="1:20" s="17" customFormat="1" ht="15" customHeight="1" x14ac:dyDescent="0.2">
      <c r="A113" s="58">
        <v>113</v>
      </c>
      <c r="B113" s="44"/>
      <c r="C113" s="151"/>
      <c r="D113" s="151"/>
      <c r="E113" s="102"/>
      <c r="F113" s="184"/>
      <c r="G113" s="102"/>
      <c r="H113" s="169"/>
      <c r="I113" s="169"/>
      <c r="J113" s="169"/>
      <c r="K113" s="169"/>
      <c r="L113" s="169"/>
      <c r="M113" s="169"/>
      <c r="N113" s="147"/>
      <c r="O113" s="147"/>
      <c r="P113" s="147"/>
      <c r="Q113" s="147"/>
      <c r="R113" s="147"/>
      <c r="S113" s="20"/>
      <c r="T113" s="187"/>
    </row>
    <row r="114" spans="1:20" s="14" customFormat="1" ht="15" customHeight="1" x14ac:dyDescent="0.2">
      <c r="A114" s="58">
        <v>114</v>
      </c>
      <c r="B114" s="44"/>
      <c r="C114" s="151"/>
      <c r="D114" s="151"/>
      <c r="E114" s="105"/>
      <c r="F114" s="87" t="s">
        <v>92</v>
      </c>
      <c r="G114" s="105"/>
      <c r="H114" s="117"/>
      <c r="I114" s="117"/>
      <c r="J114" s="115"/>
      <c r="K114" s="115"/>
      <c r="L114" s="115"/>
      <c r="M114" s="117"/>
      <c r="N114" s="147"/>
      <c r="O114" s="150"/>
      <c r="P114" s="150"/>
      <c r="Q114" s="147"/>
      <c r="R114" s="147"/>
      <c r="S114" s="20"/>
      <c r="T114" s="187"/>
    </row>
    <row r="115" spans="1:20" s="17" customFormat="1" ht="15" customHeight="1" thickBot="1" x14ac:dyDescent="0.25">
      <c r="A115" s="58">
        <v>115</v>
      </c>
      <c r="B115" s="44"/>
      <c r="C115" s="151"/>
      <c r="D115" s="151"/>
      <c r="E115" s="102"/>
      <c r="F115" s="196" t="s">
        <v>275</v>
      </c>
      <c r="G115" s="102"/>
      <c r="H115" s="169">
        <v>0</v>
      </c>
      <c r="I115" s="169">
        <v>0</v>
      </c>
      <c r="J115" s="169">
        <v>0</v>
      </c>
      <c r="K115" s="169">
        <v>0</v>
      </c>
      <c r="L115" s="169">
        <v>0</v>
      </c>
      <c r="M115" s="169">
        <v>0</v>
      </c>
      <c r="N115" s="147"/>
      <c r="O115" s="147"/>
      <c r="P115" s="147"/>
      <c r="Q115" s="147"/>
      <c r="R115" s="147"/>
      <c r="S115" s="20"/>
      <c r="T115" s="187"/>
    </row>
    <row r="116" spans="1:20" s="17" customFormat="1" ht="15" customHeight="1" thickBot="1" x14ac:dyDescent="0.25">
      <c r="A116" s="58">
        <v>116</v>
      </c>
      <c r="B116" s="44"/>
      <c r="C116" s="151"/>
      <c r="D116" s="101"/>
      <c r="E116" s="97" t="s">
        <v>224</v>
      </c>
      <c r="F116" s="151"/>
      <c r="G116" s="102"/>
      <c r="H116" s="170">
        <f t="shared" ref="H116:M116" si="31">SUM(H109:H113,H115)</f>
        <v>2618.1575698620286</v>
      </c>
      <c r="I116" s="170">
        <f t="shared" si="31"/>
        <v>2631.76312097344</v>
      </c>
      <c r="J116" s="170">
        <f t="shared" si="31"/>
        <v>1700</v>
      </c>
      <c r="K116" s="170">
        <f t="shared" si="31"/>
        <v>1700</v>
      </c>
      <c r="L116" s="170">
        <f t="shared" si="31"/>
        <v>1700</v>
      </c>
      <c r="M116" s="170">
        <f t="shared" si="31"/>
        <v>1700</v>
      </c>
      <c r="N116" s="147"/>
      <c r="O116" s="147"/>
      <c r="P116" s="147"/>
      <c r="Q116" s="147"/>
      <c r="R116" s="147"/>
      <c r="S116" s="20"/>
      <c r="T116" s="187" t="s">
        <v>251</v>
      </c>
    </row>
    <row r="117" spans="1:20" s="17" customFormat="1" ht="15" customHeight="1" thickBot="1" x14ac:dyDescent="0.25">
      <c r="A117" s="58">
        <v>117</v>
      </c>
      <c r="B117" s="44"/>
      <c r="C117" s="151"/>
      <c r="D117" s="101" t="s">
        <v>4</v>
      </c>
      <c r="E117" s="97"/>
      <c r="F117" s="196" t="s">
        <v>265</v>
      </c>
      <c r="G117" s="102"/>
      <c r="H117" s="169">
        <v>2356.3418128758258</v>
      </c>
      <c r="I117" s="169">
        <v>2058.8282899999999</v>
      </c>
      <c r="J117" s="169">
        <v>1530</v>
      </c>
      <c r="K117" s="169">
        <v>1530</v>
      </c>
      <c r="L117" s="169">
        <v>1530</v>
      </c>
      <c r="M117" s="169">
        <v>1530</v>
      </c>
      <c r="N117" s="147"/>
      <c r="O117" s="147"/>
      <c r="P117" s="147"/>
      <c r="Q117" s="147"/>
      <c r="R117" s="147"/>
      <c r="S117" s="20"/>
      <c r="T117" s="187"/>
    </row>
    <row r="118" spans="1:20" s="17" customFormat="1" ht="13.5" thickBot="1" x14ac:dyDescent="0.25">
      <c r="A118" s="58">
        <v>118</v>
      </c>
      <c r="B118" s="44"/>
      <c r="C118" s="151"/>
      <c r="D118" s="151"/>
      <c r="E118" s="97" t="s">
        <v>94</v>
      </c>
      <c r="F118" s="97"/>
      <c r="G118" s="102"/>
      <c r="H118" s="170">
        <f t="shared" ref="H118:M118" si="32">H116-H117</f>
        <v>261.81575698620281</v>
      </c>
      <c r="I118" s="170">
        <f t="shared" si="32"/>
        <v>572.93483097344006</v>
      </c>
      <c r="J118" s="170">
        <f t="shared" si="32"/>
        <v>170</v>
      </c>
      <c r="K118" s="170">
        <f t="shared" si="32"/>
        <v>170</v>
      </c>
      <c r="L118" s="170">
        <f t="shared" si="32"/>
        <v>170</v>
      </c>
      <c r="M118" s="170">
        <f t="shared" si="32"/>
        <v>170</v>
      </c>
      <c r="N118" s="147"/>
      <c r="O118" s="147"/>
      <c r="P118" s="147"/>
      <c r="Q118" s="147"/>
      <c r="R118" s="147"/>
      <c r="S118" s="20"/>
      <c r="T118" s="187"/>
    </row>
    <row r="119" spans="1:20" s="19" customFormat="1" ht="16.5" customHeight="1" x14ac:dyDescent="0.2">
      <c r="A119" s="58">
        <v>119</v>
      </c>
      <c r="B119" s="44"/>
      <c r="C119" s="151"/>
      <c r="D119" s="153"/>
      <c r="E119" s="153"/>
      <c r="F119" s="151"/>
      <c r="G119" s="105"/>
      <c r="H119" s="98"/>
      <c r="I119" s="98"/>
      <c r="J119" s="102"/>
      <c r="K119" s="102"/>
      <c r="L119" s="102"/>
      <c r="M119" s="98"/>
      <c r="N119" s="147"/>
      <c r="O119" s="150"/>
      <c r="P119" s="150"/>
      <c r="Q119" s="147"/>
      <c r="R119" s="147"/>
      <c r="S119" s="20"/>
      <c r="T119" s="187"/>
    </row>
    <row r="120" spans="1:20" s="199" customFormat="1" ht="30" customHeight="1" x14ac:dyDescent="0.25">
      <c r="A120" s="58">
        <v>120</v>
      </c>
      <c r="B120" s="88"/>
      <c r="C120" s="102"/>
      <c r="D120" s="102"/>
      <c r="E120" s="102"/>
      <c r="F120" s="102"/>
      <c r="G120" s="201"/>
      <c r="H120" s="202" t="s">
        <v>82</v>
      </c>
      <c r="I120" s="202" t="s">
        <v>161</v>
      </c>
      <c r="J120" s="202" t="s">
        <v>162</v>
      </c>
      <c r="K120" s="202" t="s">
        <v>163</v>
      </c>
      <c r="L120" s="202" t="s">
        <v>164</v>
      </c>
      <c r="M120" s="202" t="s">
        <v>165</v>
      </c>
      <c r="N120" s="27"/>
      <c r="O120" s="147"/>
      <c r="P120" s="147"/>
      <c r="Q120" s="147"/>
      <c r="R120" s="147"/>
      <c r="S120" s="20"/>
      <c r="T120" s="187"/>
    </row>
    <row r="121" spans="1:20" s="199" customFormat="1" ht="15" customHeight="1" x14ac:dyDescent="0.25">
      <c r="A121" s="58">
        <v>121</v>
      </c>
      <c r="B121" s="88"/>
      <c r="C121" s="102"/>
      <c r="D121" s="102"/>
      <c r="E121" s="102"/>
      <c r="F121" s="102"/>
      <c r="G121" s="203" t="str">
        <f>IF(ISNUMBER(CoverSheet!$C$12),"for year ended","")</f>
        <v>for year ended</v>
      </c>
      <c r="H121" s="131">
        <f>IF(ISNUMBER(CoverSheet!$C$12),DATE(YEAR(CoverSheet!$C$12),MONTH(CoverSheet!$C$12),DAY(CoverSheet!$C$12))-1,"")</f>
        <v>44651</v>
      </c>
      <c r="I121" s="131">
        <f>IF(ISNUMBER(CoverSheet!$C$12),DATE(YEAR(CoverSheet!$C$12)+1,MONTH(CoverSheet!$C$12),DAY(CoverSheet!$C$12))-1,"")</f>
        <v>45016</v>
      </c>
      <c r="J121" s="131">
        <f>IF(ISNUMBER(CoverSheet!$C$12),DATE(YEAR(CoverSheet!$C$12)+2,MONTH(CoverSheet!$C$12),DAY(CoverSheet!$C$12))-1,"")</f>
        <v>45382</v>
      </c>
      <c r="K121" s="131">
        <f>IF(ISNUMBER(CoverSheet!$C$12),DATE(YEAR(CoverSheet!$C$12)+3,MONTH(CoverSheet!$C$12),DAY(CoverSheet!$C$12))-1,"")</f>
        <v>45747</v>
      </c>
      <c r="L121" s="131">
        <f>IF(ISNUMBER(CoverSheet!$C$12),DATE(YEAR(CoverSheet!$C$12)+4,MONTH(CoverSheet!$C$12),DAY(CoverSheet!$C$12))-1,"")</f>
        <v>46112</v>
      </c>
      <c r="M121" s="131">
        <f>IF(ISNUMBER(CoverSheet!$C$12),DATE(YEAR(CoverSheet!$C$12)+5,MONTH(CoverSheet!$C$12),DAY(CoverSheet!$C$12))-1,"")</f>
        <v>46477</v>
      </c>
      <c r="N121" s="27"/>
      <c r="O121" s="147"/>
      <c r="P121" s="147"/>
      <c r="Q121" s="147"/>
      <c r="R121" s="147"/>
      <c r="S121" s="20"/>
      <c r="T121" s="187"/>
    </row>
    <row r="122" spans="1:20" s="57" customFormat="1" ht="30" customHeight="1" x14ac:dyDescent="0.3">
      <c r="A122" s="58">
        <v>122</v>
      </c>
      <c r="B122" s="44"/>
      <c r="C122" s="90" t="s">
        <v>304</v>
      </c>
      <c r="D122" s="102"/>
      <c r="E122" s="97"/>
      <c r="F122" s="102"/>
      <c r="G122" s="102"/>
      <c r="H122" s="155"/>
      <c r="I122" s="155"/>
      <c r="J122" s="155"/>
      <c r="K122" s="155"/>
      <c r="L122" s="155"/>
      <c r="M122" s="155"/>
      <c r="N122" s="27"/>
      <c r="O122" s="27"/>
      <c r="P122" s="27"/>
      <c r="Q122" s="27"/>
      <c r="R122" s="27"/>
      <c r="S122" s="20"/>
      <c r="T122" s="187"/>
    </row>
    <row r="123" spans="1:20" s="17" customFormat="1" ht="15" customHeight="1" x14ac:dyDescent="0.2">
      <c r="A123" s="58">
        <v>123</v>
      </c>
      <c r="B123" s="44"/>
      <c r="C123" s="151"/>
      <c r="D123" s="151"/>
      <c r="E123" s="102"/>
      <c r="F123" s="110" t="s">
        <v>215</v>
      </c>
      <c r="G123" s="102"/>
      <c r="H123" s="204" t="s">
        <v>180</v>
      </c>
      <c r="I123" s="102"/>
      <c r="J123" s="102"/>
      <c r="K123" s="102"/>
      <c r="L123" s="102"/>
      <c r="M123" s="102"/>
      <c r="N123" s="147"/>
      <c r="O123" s="147"/>
      <c r="P123" s="147"/>
      <c r="Q123" s="147"/>
      <c r="R123" s="147"/>
      <c r="S123" s="20"/>
      <c r="T123" s="187"/>
    </row>
    <row r="124" spans="1:20" s="17" customFormat="1" ht="15" customHeight="1" x14ac:dyDescent="0.2">
      <c r="A124" s="58">
        <v>124</v>
      </c>
      <c r="B124" s="44"/>
      <c r="C124" s="151"/>
      <c r="D124" s="151"/>
      <c r="E124" s="102"/>
      <c r="F124" s="184" t="s">
        <v>391</v>
      </c>
      <c r="G124" s="102"/>
      <c r="H124" s="169">
        <v>389.2</v>
      </c>
      <c r="I124" s="169">
        <v>292.91699999999997</v>
      </c>
      <c r="J124" s="169">
        <v>370</v>
      </c>
      <c r="K124" s="169">
        <v>240</v>
      </c>
      <c r="L124" s="169">
        <v>230</v>
      </c>
      <c r="M124" s="169">
        <v>200</v>
      </c>
      <c r="N124" s="147"/>
      <c r="O124" s="147"/>
      <c r="P124" s="147"/>
      <c r="Q124" s="147"/>
      <c r="R124" s="147"/>
      <c r="S124" s="20"/>
      <c r="T124" s="187"/>
    </row>
    <row r="125" spans="1:20" s="17" customFormat="1" ht="15" customHeight="1" x14ac:dyDescent="0.2">
      <c r="A125" s="58">
        <v>125</v>
      </c>
      <c r="B125" s="44"/>
      <c r="C125" s="151"/>
      <c r="D125" s="151"/>
      <c r="E125" s="102"/>
      <c r="F125" s="184" t="s">
        <v>389</v>
      </c>
      <c r="G125" s="102"/>
      <c r="H125" s="169">
        <v>0</v>
      </c>
      <c r="I125" s="169">
        <v>1085.8599999999999</v>
      </c>
      <c r="J125" s="169">
        <v>0</v>
      </c>
      <c r="K125" s="169">
        <v>0</v>
      </c>
      <c r="L125" s="169">
        <v>0</v>
      </c>
      <c r="M125" s="169">
        <v>500</v>
      </c>
      <c r="N125" s="147"/>
      <c r="O125" s="147"/>
      <c r="P125" s="147"/>
      <c r="Q125" s="147"/>
      <c r="R125" s="147"/>
      <c r="S125" s="20"/>
      <c r="T125" s="187"/>
    </row>
    <row r="126" spans="1:20" s="17" customFormat="1" ht="15" customHeight="1" x14ac:dyDescent="0.2">
      <c r="A126" s="58">
        <v>126</v>
      </c>
      <c r="B126" s="44"/>
      <c r="C126" s="151"/>
      <c r="D126" s="151"/>
      <c r="E126" s="102"/>
      <c r="F126" s="184"/>
      <c r="G126" s="102"/>
      <c r="H126" s="169"/>
      <c r="I126" s="169"/>
      <c r="J126" s="169"/>
      <c r="K126" s="169"/>
      <c r="L126" s="169"/>
      <c r="M126" s="169"/>
      <c r="N126" s="147"/>
      <c r="O126" s="147"/>
      <c r="P126" s="147"/>
      <c r="Q126" s="147"/>
      <c r="R126" s="147"/>
      <c r="S126" s="20"/>
      <c r="T126" s="187"/>
    </row>
    <row r="127" spans="1:20" s="17" customFormat="1" ht="15" customHeight="1" x14ac:dyDescent="0.2">
      <c r="A127" s="58">
        <v>127</v>
      </c>
      <c r="B127" s="44"/>
      <c r="C127" s="151"/>
      <c r="D127" s="151"/>
      <c r="E127" s="102"/>
      <c r="F127" s="184"/>
      <c r="G127" s="102"/>
      <c r="H127" s="169"/>
      <c r="I127" s="169"/>
      <c r="J127" s="169"/>
      <c r="K127" s="169"/>
      <c r="L127" s="169"/>
      <c r="M127" s="169"/>
      <c r="N127" s="147"/>
      <c r="O127" s="147"/>
      <c r="P127" s="147"/>
      <c r="Q127" s="147"/>
      <c r="R127" s="147"/>
      <c r="S127" s="20"/>
      <c r="T127" s="187"/>
    </row>
    <row r="128" spans="1:20" s="17" customFormat="1" ht="15" customHeight="1" x14ac:dyDescent="0.2">
      <c r="A128" s="58">
        <v>128</v>
      </c>
      <c r="B128" s="44"/>
      <c r="C128" s="151"/>
      <c r="D128" s="151"/>
      <c r="E128" s="102"/>
      <c r="F128" s="184"/>
      <c r="G128" s="102"/>
      <c r="H128" s="169"/>
      <c r="I128" s="169"/>
      <c r="J128" s="169"/>
      <c r="K128" s="169"/>
      <c r="L128" s="169"/>
      <c r="M128" s="169"/>
      <c r="N128" s="147"/>
      <c r="O128" s="147"/>
      <c r="P128" s="147"/>
      <c r="Q128" s="147"/>
      <c r="R128" s="147"/>
      <c r="S128" s="20"/>
      <c r="T128" s="187"/>
    </row>
    <row r="129" spans="1:20" s="14" customFormat="1" ht="15" customHeight="1" x14ac:dyDescent="0.2">
      <c r="A129" s="58">
        <v>129</v>
      </c>
      <c r="B129" s="44"/>
      <c r="C129" s="151"/>
      <c r="D129" s="151"/>
      <c r="E129" s="105"/>
      <c r="F129" s="87" t="s">
        <v>92</v>
      </c>
      <c r="G129" s="105"/>
      <c r="H129" s="117"/>
      <c r="I129" s="117"/>
      <c r="J129" s="115"/>
      <c r="K129" s="115"/>
      <c r="L129" s="115"/>
      <c r="M129" s="117"/>
      <c r="N129" s="147"/>
      <c r="O129" s="150"/>
      <c r="P129" s="150"/>
      <c r="Q129" s="147"/>
      <c r="R129" s="147"/>
      <c r="S129" s="20"/>
      <c r="T129" s="187"/>
    </row>
    <row r="130" spans="1:20" s="17" customFormat="1" ht="15" customHeight="1" thickBot="1" x14ac:dyDescent="0.25">
      <c r="A130" s="58">
        <v>130</v>
      </c>
      <c r="B130" s="44"/>
      <c r="C130" s="151"/>
      <c r="D130" s="151"/>
      <c r="E130" s="102"/>
      <c r="F130" s="196" t="s">
        <v>276</v>
      </c>
      <c r="G130" s="102"/>
      <c r="H130" s="169">
        <v>0</v>
      </c>
      <c r="I130" s="169">
        <v>0</v>
      </c>
      <c r="J130" s="169">
        <v>0</v>
      </c>
      <c r="K130" s="169">
        <v>0</v>
      </c>
      <c r="L130" s="169">
        <v>0</v>
      </c>
      <c r="M130" s="169">
        <v>0</v>
      </c>
      <c r="N130" s="147"/>
      <c r="O130" s="147"/>
      <c r="P130" s="147"/>
      <c r="Q130" s="147"/>
      <c r="R130" s="147"/>
      <c r="S130" s="20"/>
      <c r="T130" s="187"/>
    </row>
    <row r="131" spans="1:20" s="17" customFormat="1" ht="15" customHeight="1" thickBot="1" x14ac:dyDescent="0.25">
      <c r="A131" s="58">
        <v>131</v>
      </c>
      <c r="B131" s="44"/>
      <c r="C131" s="151"/>
      <c r="D131" s="101"/>
      <c r="E131" s="97" t="s">
        <v>225</v>
      </c>
      <c r="F131" s="151"/>
      <c r="G131" s="102"/>
      <c r="H131" s="170">
        <f t="shared" ref="H131:M131" si="33">SUM(H124:H128,H130)</f>
        <v>389.2</v>
      </c>
      <c r="I131" s="170">
        <f t="shared" si="33"/>
        <v>1378.7769999999998</v>
      </c>
      <c r="J131" s="170">
        <f t="shared" si="33"/>
        <v>370</v>
      </c>
      <c r="K131" s="170">
        <f t="shared" si="33"/>
        <v>240</v>
      </c>
      <c r="L131" s="170">
        <f t="shared" si="33"/>
        <v>230</v>
      </c>
      <c r="M131" s="170">
        <f t="shared" si="33"/>
        <v>700</v>
      </c>
      <c r="N131" s="147"/>
      <c r="O131" s="147"/>
      <c r="P131" s="147"/>
      <c r="Q131" s="147"/>
      <c r="R131" s="147"/>
      <c r="S131" s="20"/>
      <c r="T131" s="187" t="s">
        <v>252</v>
      </c>
    </row>
    <row r="132" spans="1:20" s="61" customFormat="1" ht="15" customHeight="1" thickBot="1" x14ac:dyDescent="0.25">
      <c r="A132" s="58">
        <v>132</v>
      </c>
      <c r="B132" s="44"/>
      <c r="C132" s="151"/>
      <c r="D132" s="101" t="s">
        <v>4</v>
      </c>
      <c r="E132" s="102"/>
      <c r="F132" s="151" t="s">
        <v>186</v>
      </c>
      <c r="G132" s="102"/>
      <c r="H132" s="169">
        <v>0</v>
      </c>
      <c r="I132" s="169">
        <v>0</v>
      </c>
      <c r="J132" s="169">
        <v>0</v>
      </c>
      <c r="K132" s="169">
        <v>0</v>
      </c>
      <c r="L132" s="169">
        <v>0</v>
      </c>
      <c r="M132" s="169">
        <v>0</v>
      </c>
      <c r="N132" s="147"/>
      <c r="O132" s="147"/>
      <c r="P132" s="147"/>
      <c r="Q132" s="147"/>
      <c r="R132" s="147"/>
      <c r="S132" s="20"/>
      <c r="T132" s="187"/>
    </row>
    <row r="133" spans="1:20" s="61" customFormat="1" ht="15" customHeight="1" thickBot="1" x14ac:dyDescent="0.25">
      <c r="A133" s="58">
        <v>133</v>
      </c>
      <c r="B133" s="44"/>
      <c r="C133" s="151"/>
      <c r="D133" s="151"/>
      <c r="E133" s="97" t="s">
        <v>188</v>
      </c>
      <c r="F133" s="97"/>
      <c r="G133" s="102"/>
      <c r="H133" s="170">
        <f t="shared" ref="H133:M133" si="34">H131-H132</f>
        <v>389.2</v>
      </c>
      <c r="I133" s="170">
        <f t="shared" si="34"/>
        <v>1378.7769999999998</v>
      </c>
      <c r="J133" s="170">
        <f t="shared" si="34"/>
        <v>370</v>
      </c>
      <c r="K133" s="170">
        <f t="shared" si="34"/>
        <v>240</v>
      </c>
      <c r="L133" s="170">
        <f t="shared" si="34"/>
        <v>230</v>
      </c>
      <c r="M133" s="170">
        <f t="shared" si="34"/>
        <v>700</v>
      </c>
      <c r="N133" s="147"/>
      <c r="O133" s="147"/>
      <c r="P133" s="147"/>
      <c r="Q133" s="147"/>
      <c r="R133" s="147"/>
      <c r="S133" s="20"/>
      <c r="T133" s="187"/>
    </row>
    <row r="134" spans="1:20" s="82" customFormat="1" ht="15" customHeight="1" x14ac:dyDescent="0.2">
      <c r="A134" s="58">
        <v>134</v>
      </c>
      <c r="B134" s="44"/>
      <c r="C134" s="151"/>
      <c r="D134" s="151"/>
      <c r="E134" s="97"/>
      <c r="F134" s="97"/>
      <c r="G134" s="105"/>
      <c r="H134" s="98"/>
      <c r="I134" s="98"/>
      <c r="J134" s="102"/>
      <c r="K134" s="102"/>
      <c r="L134" s="102"/>
      <c r="M134" s="98"/>
      <c r="N134" s="147"/>
      <c r="O134" s="147"/>
      <c r="P134" s="147"/>
      <c r="Q134" s="147"/>
      <c r="R134" s="147"/>
      <c r="S134" s="20"/>
      <c r="T134" s="187"/>
    </row>
    <row r="135" spans="1:20" s="199" customFormat="1" ht="30" customHeight="1" x14ac:dyDescent="0.25">
      <c r="A135" s="58">
        <v>135</v>
      </c>
      <c r="B135" s="88"/>
      <c r="C135" s="102"/>
      <c r="D135" s="102"/>
      <c r="E135" s="102"/>
      <c r="F135" s="102"/>
      <c r="G135" s="201"/>
      <c r="H135" s="202" t="s">
        <v>82</v>
      </c>
      <c r="I135" s="202" t="s">
        <v>161</v>
      </c>
      <c r="J135" s="202" t="s">
        <v>162</v>
      </c>
      <c r="K135" s="202" t="s">
        <v>163</v>
      </c>
      <c r="L135" s="202" t="s">
        <v>164</v>
      </c>
      <c r="M135" s="202" t="s">
        <v>165</v>
      </c>
      <c r="N135" s="27"/>
      <c r="O135" s="147"/>
      <c r="P135" s="147"/>
      <c r="Q135" s="147"/>
      <c r="R135" s="147"/>
      <c r="S135" s="20"/>
      <c r="T135" s="187"/>
    </row>
    <row r="136" spans="1:20" s="199" customFormat="1" ht="15" customHeight="1" x14ac:dyDescent="0.25">
      <c r="A136" s="58">
        <v>136</v>
      </c>
      <c r="B136" s="88"/>
      <c r="C136" s="102"/>
      <c r="D136" s="102"/>
      <c r="E136" s="102"/>
      <c r="F136" s="102"/>
      <c r="G136" s="203" t="str">
        <f>IF(ISNUMBER(CoverSheet!$C$12),"for year ended","")</f>
        <v>for year ended</v>
      </c>
      <c r="H136" s="131">
        <f>IF(ISNUMBER(CoverSheet!$C$12),DATE(YEAR(CoverSheet!$C$12),MONTH(CoverSheet!$C$12),DAY(CoverSheet!$C$12))-1,"")</f>
        <v>44651</v>
      </c>
      <c r="I136" s="131">
        <f>IF(ISNUMBER(CoverSheet!$C$12),DATE(YEAR(CoverSheet!$C$12)+1,MONTH(CoverSheet!$C$12),DAY(CoverSheet!$C$12))-1,"")</f>
        <v>45016</v>
      </c>
      <c r="J136" s="131">
        <f>IF(ISNUMBER(CoverSheet!$C$12),DATE(YEAR(CoverSheet!$C$12)+2,MONTH(CoverSheet!$C$12),DAY(CoverSheet!$C$12))-1,"")</f>
        <v>45382</v>
      </c>
      <c r="K136" s="131">
        <f>IF(ISNUMBER(CoverSheet!$C$12),DATE(YEAR(CoverSheet!$C$12)+3,MONTH(CoverSheet!$C$12),DAY(CoverSheet!$C$12))-1,"")</f>
        <v>45747</v>
      </c>
      <c r="L136" s="131">
        <f>IF(ISNUMBER(CoverSheet!$C$12),DATE(YEAR(CoverSheet!$C$12)+4,MONTH(CoverSheet!$C$12),DAY(CoverSheet!$C$12))-1,"")</f>
        <v>46112</v>
      </c>
      <c r="M136" s="131">
        <f>IF(ISNUMBER(CoverSheet!$C$12),DATE(YEAR(CoverSheet!$C$12)+5,MONTH(CoverSheet!$C$12),DAY(CoverSheet!$C$12))-1,"")</f>
        <v>46477</v>
      </c>
      <c r="N136" s="27"/>
      <c r="O136" s="147"/>
      <c r="P136" s="147"/>
      <c r="Q136" s="147"/>
      <c r="R136" s="147"/>
      <c r="S136" s="20"/>
      <c r="T136" s="187"/>
    </row>
    <row r="137" spans="1:20" s="17" customFormat="1" ht="30" customHeight="1" x14ac:dyDescent="0.3">
      <c r="A137" s="58">
        <v>137</v>
      </c>
      <c r="B137" s="44"/>
      <c r="C137" s="90" t="s">
        <v>149</v>
      </c>
      <c r="D137" s="102"/>
      <c r="E137" s="97"/>
      <c r="F137" s="102"/>
      <c r="G137" s="102"/>
      <c r="H137" s="155"/>
      <c r="I137" s="155"/>
      <c r="J137" s="155"/>
      <c r="K137" s="155"/>
      <c r="L137" s="155"/>
      <c r="M137" s="155"/>
      <c r="N137" s="27"/>
      <c r="O137" s="27"/>
      <c r="P137" s="27"/>
      <c r="Q137" s="27"/>
      <c r="R137" s="27"/>
      <c r="S137" s="20"/>
      <c r="T137" s="187"/>
    </row>
    <row r="138" spans="1:20" s="17" customFormat="1" ht="15" customHeight="1" x14ac:dyDescent="0.2">
      <c r="A138" s="58">
        <v>138</v>
      </c>
      <c r="B138" s="44"/>
      <c r="C138" s="151"/>
      <c r="D138" s="151"/>
      <c r="E138" s="102"/>
      <c r="F138" s="110" t="s">
        <v>215</v>
      </c>
      <c r="G138" s="102"/>
      <c r="H138" s="204" t="s">
        <v>180</v>
      </c>
      <c r="I138" s="102"/>
      <c r="J138" s="102"/>
      <c r="K138" s="102"/>
      <c r="L138" s="102"/>
      <c r="M138" s="102"/>
      <c r="N138" s="147"/>
      <c r="O138" s="147"/>
      <c r="P138" s="147"/>
      <c r="Q138" s="147"/>
      <c r="R138" s="147"/>
      <c r="S138" s="20"/>
      <c r="T138" s="187"/>
    </row>
    <row r="139" spans="1:20" s="17" customFormat="1" ht="15" customHeight="1" x14ac:dyDescent="0.2">
      <c r="A139" s="58">
        <v>139</v>
      </c>
      <c r="B139" s="44"/>
      <c r="C139" s="151"/>
      <c r="D139" s="151"/>
      <c r="E139" s="102"/>
      <c r="F139" s="184"/>
      <c r="G139" s="102"/>
      <c r="H139" s="169"/>
      <c r="I139" s="169"/>
      <c r="J139" s="169"/>
      <c r="K139" s="169"/>
      <c r="L139" s="169"/>
      <c r="M139" s="169"/>
      <c r="N139" s="147"/>
      <c r="O139" s="147"/>
      <c r="P139" s="147"/>
      <c r="Q139" s="147"/>
      <c r="R139" s="147"/>
      <c r="S139" s="20"/>
      <c r="T139" s="187"/>
    </row>
    <row r="140" spans="1:20" s="17" customFormat="1" ht="15" customHeight="1" x14ac:dyDescent="0.2">
      <c r="A140" s="58">
        <v>140</v>
      </c>
      <c r="B140" s="44"/>
      <c r="C140" s="151"/>
      <c r="D140" s="151"/>
      <c r="E140" s="102"/>
      <c r="F140" s="184"/>
      <c r="G140" s="102"/>
      <c r="H140" s="169"/>
      <c r="I140" s="169"/>
      <c r="J140" s="169"/>
      <c r="K140" s="169"/>
      <c r="L140" s="169"/>
      <c r="M140" s="169"/>
      <c r="N140" s="147"/>
      <c r="O140" s="147"/>
      <c r="P140" s="147"/>
      <c r="Q140" s="147"/>
      <c r="R140" s="147"/>
      <c r="S140" s="20"/>
      <c r="T140" s="187"/>
    </row>
    <row r="141" spans="1:20" s="17" customFormat="1" ht="15" customHeight="1" x14ac:dyDescent="0.2">
      <c r="A141" s="58">
        <v>141</v>
      </c>
      <c r="B141" s="44"/>
      <c r="C141" s="151"/>
      <c r="D141" s="151"/>
      <c r="E141" s="102"/>
      <c r="F141" s="184"/>
      <c r="G141" s="102"/>
      <c r="H141" s="169"/>
      <c r="I141" s="169"/>
      <c r="J141" s="169"/>
      <c r="K141" s="169"/>
      <c r="L141" s="169"/>
      <c r="M141" s="169"/>
      <c r="N141" s="147"/>
      <c r="O141" s="147"/>
      <c r="P141" s="147"/>
      <c r="Q141" s="147"/>
      <c r="R141" s="147"/>
      <c r="S141" s="20"/>
      <c r="T141" s="187"/>
    </row>
    <row r="142" spans="1:20" s="17" customFormat="1" ht="15" customHeight="1" x14ac:dyDescent="0.2">
      <c r="A142" s="58">
        <v>142</v>
      </c>
      <c r="B142" s="44"/>
      <c r="C142" s="151"/>
      <c r="D142" s="151"/>
      <c r="E142" s="102"/>
      <c r="F142" s="184"/>
      <c r="G142" s="102"/>
      <c r="H142" s="169"/>
      <c r="I142" s="169"/>
      <c r="J142" s="169"/>
      <c r="K142" s="169"/>
      <c r="L142" s="169"/>
      <c r="M142" s="169"/>
      <c r="N142" s="147"/>
      <c r="O142" s="147"/>
      <c r="P142" s="147"/>
      <c r="Q142" s="147"/>
      <c r="R142" s="147"/>
      <c r="S142" s="20"/>
      <c r="T142" s="187"/>
    </row>
    <row r="143" spans="1:20" s="17" customFormat="1" ht="15" customHeight="1" x14ac:dyDescent="0.2">
      <c r="A143" s="58">
        <v>143</v>
      </c>
      <c r="B143" s="44"/>
      <c r="C143" s="151"/>
      <c r="D143" s="151"/>
      <c r="E143" s="102"/>
      <c r="F143" s="184"/>
      <c r="G143" s="102"/>
      <c r="H143" s="169"/>
      <c r="I143" s="169"/>
      <c r="J143" s="169"/>
      <c r="K143" s="169"/>
      <c r="L143" s="169"/>
      <c r="M143" s="169"/>
      <c r="N143" s="147"/>
      <c r="O143" s="147"/>
      <c r="P143" s="147"/>
      <c r="Q143" s="147"/>
      <c r="R143" s="147"/>
      <c r="S143" s="20"/>
      <c r="T143" s="187"/>
    </row>
    <row r="144" spans="1:20" s="14" customFormat="1" ht="15" customHeight="1" x14ac:dyDescent="0.2">
      <c r="A144" s="58">
        <v>144</v>
      </c>
      <c r="B144" s="44"/>
      <c r="C144" s="151"/>
      <c r="D144" s="151"/>
      <c r="E144" s="105"/>
      <c r="F144" s="87" t="s">
        <v>92</v>
      </c>
      <c r="G144" s="105"/>
      <c r="H144" s="117"/>
      <c r="I144" s="117"/>
      <c r="J144" s="115"/>
      <c r="K144" s="115"/>
      <c r="L144" s="115"/>
      <c r="M144" s="117"/>
      <c r="N144" s="147"/>
      <c r="O144" s="150"/>
      <c r="P144" s="150"/>
      <c r="Q144" s="147"/>
      <c r="R144" s="147"/>
      <c r="S144" s="20"/>
      <c r="T144" s="187"/>
    </row>
    <row r="145" spans="1:20" s="17" customFormat="1" ht="15" customHeight="1" thickBot="1" x14ac:dyDescent="0.25">
      <c r="A145" s="58">
        <v>145</v>
      </c>
      <c r="B145" s="44"/>
      <c r="C145" s="151"/>
      <c r="D145" s="151"/>
      <c r="E145" s="102"/>
      <c r="F145" s="196" t="s">
        <v>277</v>
      </c>
      <c r="G145" s="102"/>
      <c r="H145" s="169"/>
      <c r="I145" s="169"/>
      <c r="J145" s="169"/>
      <c r="K145" s="169"/>
      <c r="L145" s="169"/>
      <c r="M145" s="169"/>
      <c r="N145" s="147"/>
      <c r="O145" s="147"/>
      <c r="P145" s="147"/>
      <c r="Q145" s="147"/>
      <c r="R145" s="147"/>
      <c r="S145" s="20"/>
      <c r="T145" s="187"/>
    </row>
    <row r="146" spans="1:20" s="17" customFormat="1" ht="15" customHeight="1" thickBot="1" x14ac:dyDescent="0.25">
      <c r="A146" s="58">
        <v>146</v>
      </c>
      <c r="B146" s="44"/>
      <c r="C146" s="151"/>
      <c r="D146" s="101"/>
      <c r="E146" s="97" t="s">
        <v>226</v>
      </c>
      <c r="F146" s="151"/>
      <c r="G146" s="102"/>
      <c r="H146" s="170">
        <f t="shared" ref="H146:M146" si="35">SUM(H139:H143,H145)</f>
        <v>0</v>
      </c>
      <c r="I146" s="170">
        <f t="shared" si="35"/>
        <v>0</v>
      </c>
      <c r="J146" s="170">
        <f t="shared" si="35"/>
        <v>0</v>
      </c>
      <c r="K146" s="170">
        <f t="shared" si="35"/>
        <v>0</v>
      </c>
      <c r="L146" s="170">
        <f t="shared" si="35"/>
        <v>0</v>
      </c>
      <c r="M146" s="170">
        <f t="shared" si="35"/>
        <v>0</v>
      </c>
      <c r="N146" s="147"/>
      <c r="O146" s="147"/>
      <c r="P146" s="147"/>
      <c r="Q146" s="147"/>
      <c r="R146" s="147"/>
      <c r="S146" s="20"/>
      <c r="T146" s="187" t="s">
        <v>253</v>
      </c>
    </row>
    <row r="147" spans="1:20" s="61" customFormat="1" ht="15" customHeight="1" thickBot="1" x14ac:dyDescent="0.25">
      <c r="A147" s="58">
        <v>147</v>
      </c>
      <c r="B147" s="44"/>
      <c r="C147" s="151"/>
      <c r="D147" s="101" t="s">
        <v>4</v>
      </c>
      <c r="E147" s="102"/>
      <c r="F147" s="151" t="s">
        <v>196</v>
      </c>
      <c r="G147" s="102"/>
      <c r="H147" s="169"/>
      <c r="I147" s="169"/>
      <c r="J147" s="169"/>
      <c r="K147" s="169"/>
      <c r="L147" s="169"/>
      <c r="M147" s="169"/>
      <c r="N147" s="147"/>
      <c r="O147" s="147"/>
      <c r="P147" s="147"/>
      <c r="Q147" s="147"/>
      <c r="R147" s="147"/>
      <c r="S147" s="20"/>
      <c r="T147" s="187"/>
    </row>
    <row r="148" spans="1:20" s="61" customFormat="1" ht="15" customHeight="1" thickBot="1" x14ac:dyDescent="0.25">
      <c r="A148" s="58">
        <v>148</v>
      </c>
      <c r="B148" s="44"/>
      <c r="C148" s="151"/>
      <c r="D148" s="151"/>
      <c r="E148" s="97" t="s">
        <v>189</v>
      </c>
      <c r="F148" s="97"/>
      <c r="G148" s="102"/>
      <c r="H148" s="170">
        <f t="shared" ref="H148:M148" si="36">H146-H147</f>
        <v>0</v>
      </c>
      <c r="I148" s="170">
        <f t="shared" si="36"/>
        <v>0</v>
      </c>
      <c r="J148" s="170">
        <f t="shared" si="36"/>
        <v>0</v>
      </c>
      <c r="K148" s="170">
        <f t="shared" si="36"/>
        <v>0</v>
      </c>
      <c r="L148" s="170">
        <f t="shared" si="36"/>
        <v>0</v>
      </c>
      <c r="M148" s="170">
        <f t="shared" si="36"/>
        <v>0</v>
      </c>
      <c r="N148" s="147"/>
      <c r="O148" s="147"/>
      <c r="P148" s="147"/>
      <c r="Q148" s="147"/>
      <c r="R148" s="147"/>
      <c r="S148" s="20"/>
      <c r="T148" s="187"/>
    </row>
    <row r="149" spans="1:20" s="82" customFormat="1" ht="15" customHeight="1" x14ac:dyDescent="0.2">
      <c r="A149" s="58">
        <v>149</v>
      </c>
      <c r="B149" s="44"/>
      <c r="C149" s="151"/>
      <c r="D149" s="151"/>
      <c r="E149" s="97"/>
      <c r="F149" s="97"/>
      <c r="G149" s="102"/>
      <c r="H149" s="126"/>
      <c r="I149" s="126"/>
      <c r="J149" s="126"/>
      <c r="K149" s="126"/>
      <c r="L149" s="126"/>
      <c r="M149" s="126"/>
      <c r="N149" s="147"/>
      <c r="O149" s="147"/>
      <c r="P149" s="147"/>
      <c r="Q149" s="147"/>
      <c r="R149" s="147"/>
      <c r="S149" s="20"/>
      <c r="T149" s="187"/>
    </row>
    <row r="150" spans="1:20" s="82" customFormat="1" ht="18.75" customHeight="1" x14ac:dyDescent="0.25">
      <c r="A150" s="58">
        <v>150</v>
      </c>
      <c r="B150" s="88"/>
      <c r="C150" s="102"/>
      <c r="D150" s="102"/>
      <c r="E150" s="102"/>
      <c r="F150" s="102"/>
      <c r="G150" s="102"/>
      <c r="H150" s="159" t="s">
        <v>82</v>
      </c>
      <c r="I150" s="159" t="s">
        <v>161</v>
      </c>
      <c r="J150" s="159" t="s">
        <v>162</v>
      </c>
      <c r="K150" s="159" t="s">
        <v>163</v>
      </c>
      <c r="L150" s="159" t="s">
        <v>164</v>
      </c>
      <c r="M150" s="159" t="s">
        <v>165</v>
      </c>
      <c r="N150" s="27"/>
      <c r="O150" s="147"/>
      <c r="P150" s="147"/>
      <c r="Q150" s="147"/>
      <c r="R150" s="147"/>
      <c r="S150" s="20"/>
      <c r="T150" s="187"/>
    </row>
    <row r="151" spans="1:20" s="17" customFormat="1" ht="30" customHeight="1" x14ac:dyDescent="0.3">
      <c r="A151" s="58">
        <v>151</v>
      </c>
      <c r="B151" s="44"/>
      <c r="C151" s="90" t="s">
        <v>150</v>
      </c>
      <c r="D151" s="102"/>
      <c r="E151" s="97"/>
      <c r="F151" s="102"/>
      <c r="G151" s="190" t="str">
        <f>IF(ISNUMBER(CoverSheet!$C$12),"for year ended","")</f>
        <v>for year ended</v>
      </c>
      <c r="H151" s="156">
        <f>IF(ISNUMBER(CoverSheet!$C$12),DATE(YEAR(CoverSheet!$C$12),MONTH(CoverSheet!$C$12),DAY(CoverSheet!$C$12))-1,"")</f>
        <v>44651</v>
      </c>
      <c r="I151" s="156">
        <f>IF(ISNUMBER(CoverSheet!$C$12),DATE(YEAR(CoverSheet!$C$12)+1,MONTH(CoverSheet!$C$12),DAY(CoverSheet!$C$12))-1,"")</f>
        <v>45016</v>
      </c>
      <c r="J151" s="156">
        <f>IF(ISNUMBER(CoverSheet!$C$12),DATE(YEAR(CoverSheet!$C$12)+2,MONTH(CoverSheet!$C$12),DAY(CoverSheet!$C$12))-1,"")</f>
        <v>45382</v>
      </c>
      <c r="K151" s="156">
        <f>IF(ISNUMBER(CoverSheet!$C$12),DATE(YEAR(CoverSheet!$C$12)+3,MONTH(CoverSheet!$C$12),DAY(CoverSheet!$C$12))-1,"")</f>
        <v>45747</v>
      </c>
      <c r="L151" s="156">
        <f>IF(ISNUMBER(CoverSheet!$C$12),DATE(YEAR(CoverSheet!$C$12)+4,MONTH(CoverSheet!$C$12),DAY(CoverSheet!$C$12))-1,"")</f>
        <v>46112</v>
      </c>
      <c r="M151" s="156">
        <f>IF(ISNUMBER(CoverSheet!$C$12),DATE(YEAR(CoverSheet!$C$12)+5,MONTH(CoverSheet!$C$12),DAY(CoverSheet!$C$12))-1,"")</f>
        <v>46477</v>
      </c>
      <c r="N151" s="27"/>
      <c r="O151" s="27"/>
      <c r="P151" s="27"/>
      <c r="Q151" s="27"/>
      <c r="R151" s="27"/>
      <c r="S151" s="20"/>
      <c r="T151" s="187"/>
    </row>
    <row r="152" spans="1:20" s="17" customFormat="1" ht="15" customHeight="1" x14ac:dyDescent="0.2">
      <c r="A152" s="58">
        <v>152</v>
      </c>
      <c r="B152" s="44"/>
      <c r="C152" s="151"/>
      <c r="D152" s="151"/>
      <c r="E152" s="102"/>
      <c r="F152" s="110" t="s">
        <v>215</v>
      </c>
      <c r="G152" s="102"/>
      <c r="H152" s="132" t="s">
        <v>180</v>
      </c>
      <c r="I152" s="102"/>
      <c r="J152" s="102"/>
      <c r="K152" s="102"/>
      <c r="L152" s="102"/>
      <c r="M152" s="102"/>
      <c r="N152" s="147"/>
      <c r="O152" s="147"/>
      <c r="P152" s="147"/>
      <c r="Q152" s="147"/>
      <c r="R152" s="147"/>
      <c r="S152" s="20"/>
      <c r="T152" s="187"/>
    </row>
    <row r="153" spans="1:20" s="17" customFormat="1" ht="15" customHeight="1" x14ac:dyDescent="0.2">
      <c r="A153" s="58">
        <v>153</v>
      </c>
      <c r="B153" s="44"/>
      <c r="C153" s="151"/>
      <c r="D153" s="151"/>
      <c r="E153" s="102"/>
      <c r="F153" s="184"/>
      <c r="G153" s="102"/>
      <c r="H153" s="169"/>
      <c r="I153" s="169"/>
      <c r="J153" s="169"/>
      <c r="K153" s="169"/>
      <c r="L153" s="169"/>
      <c r="M153" s="169"/>
      <c r="N153" s="147"/>
      <c r="O153" s="147"/>
      <c r="P153" s="147"/>
      <c r="Q153" s="147"/>
      <c r="R153" s="147"/>
      <c r="S153" s="20"/>
      <c r="T153" s="187"/>
    </row>
    <row r="154" spans="1:20" s="17" customFormat="1" ht="15" customHeight="1" x14ac:dyDescent="0.2">
      <c r="A154" s="58">
        <v>154</v>
      </c>
      <c r="B154" s="44"/>
      <c r="C154" s="151"/>
      <c r="D154" s="151"/>
      <c r="E154" s="102"/>
      <c r="F154" s="184"/>
      <c r="G154" s="102"/>
      <c r="H154" s="169"/>
      <c r="I154" s="169"/>
      <c r="J154" s="169"/>
      <c r="K154" s="169"/>
      <c r="L154" s="169"/>
      <c r="M154" s="169"/>
      <c r="N154" s="147"/>
      <c r="O154" s="147"/>
      <c r="P154" s="147"/>
      <c r="Q154" s="147"/>
      <c r="R154" s="147"/>
      <c r="S154" s="20"/>
      <c r="T154" s="187"/>
    </row>
    <row r="155" spans="1:20" s="17" customFormat="1" ht="15" customHeight="1" x14ac:dyDescent="0.2">
      <c r="A155" s="58">
        <v>155</v>
      </c>
      <c r="B155" s="44"/>
      <c r="C155" s="151"/>
      <c r="D155" s="151"/>
      <c r="E155" s="102"/>
      <c r="F155" s="184"/>
      <c r="G155" s="102"/>
      <c r="H155" s="169"/>
      <c r="I155" s="169"/>
      <c r="J155" s="169"/>
      <c r="K155" s="169"/>
      <c r="L155" s="169"/>
      <c r="M155" s="169"/>
      <c r="N155" s="147"/>
      <c r="O155" s="147"/>
      <c r="P155" s="147"/>
      <c r="Q155" s="147"/>
      <c r="R155" s="147"/>
      <c r="S155" s="20"/>
      <c r="T155" s="187"/>
    </row>
    <row r="156" spans="1:20" s="17" customFormat="1" ht="15" customHeight="1" x14ac:dyDescent="0.2">
      <c r="A156" s="58">
        <v>156</v>
      </c>
      <c r="B156" s="44"/>
      <c r="C156" s="151"/>
      <c r="D156" s="151"/>
      <c r="E156" s="102"/>
      <c r="F156" s="184"/>
      <c r="G156" s="102"/>
      <c r="H156" s="169"/>
      <c r="I156" s="169"/>
      <c r="J156" s="169"/>
      <c r="K156" s="169"/>
      <c r="L156" s="169"/>
      <c r="M156" s="169"/>
      <c r="N156" s="147"/>
      <c r="O156" s="147"/>
      <c r="P156" s="147"/>
      <c r="Q156" s="147"/>
      <c r="R156" s="147"/>
      <c r="S156" s="20"/>
      <c r="T156" s="187"/>
    </row>
    <row r="157" spans="1:20" s="17" customFormat="1" ht="15" customHeight="1" x14ac:dyDescent="0.2">
      <c r="A157" s="58">
        <v>157</v>
      </c>
      <c r="B157" s="44"/>
      <c r="C157" s="151"/>
      <c r="D157" s="151"/>
      <c r="E157" s="102"/>
      <c r="F157" s="184"/>
      <c r="G157" s="102"/>
      <c r="H157" s="169"/>
      <c r="I157" s="169"/>
      <c r="J157" s="169"/>
      <c r="K157" s="169"/>
      <c r="L157" s="169"/>
      <c r="M157" s="169"/>
      <c r="N157" s="147"/>
      <c r="O157" s="147"/>
      <c r="P157" s="147"/>
      <c r="Q157" s="147"/>
      <c r="R157" s="147"/>
      <c r="S157" s="20"/>
      <c r="T157" s="187"/>
    </row>
    <row r="158" spans="1:20" s="14" customFormat="1" ht="15" customHeight="1" x14ac:dyDescent="0.2">
      <c r="A158" s="58">
        <v>158</v>
      </c>
      <c r="B158" s="44"/>
      <c r="C158" s="151"/>
      <c r="D158" s="151"/>
      <c r="E158" s="105"/>
      <c r="F158" s="87" t="s">
        <v>92</v>
      </c>
      <c r="G158" s="105"/>
      <c r="H158" s="117"/>
      <c r="I158" s="117"/>
      <c r="J158" s="115"/>
      <c r="K158" s="115"/>
      <c r="L158" s="115"/>
      <c r="M158" s="117"/>
      <c r="N158" s="147"/>
      <c r="O158" s="150"/>
      <c r="P158" s="150"/>
      <c r="Q158" s="147"/>
      <c r="R158" s="147"/>
      <c r="S158" s="20"/>
      <c r="T158" s="187"/>
    </row>
    <row r="159" spans="1:20" s="17" customFormat="1" ht="15" customHeight="1" thickBot="1" x14ac:dyDescent="0.25">
      <c r="A159" s="58">
        <v>159</v>
      </c>
      <c r="B159" s="44"/>
      <c r="C159" s="151"/>
      <c r="D159" s="151"/>
      <c r="E159" s="102"/>
      <c r="F159" s="196" t="s">
        <v>278</v>
      </c>
      <c r="G159" s="105"/>
      <c r="H159" s="169"/>
      <c r="I159" s="169"/>
      <c r="J159" s="169"/>
      <c r="K159" s="169"/>
      <c r="L159" s="169"/>
      <c r="M159" s="169"/>
      <c r="N159" s="147"/>
      <c r="O159" s="147"/>
      <c r="P159" s="147"/>
      <c r="Q159" s="147"/>
      <c r="R159" s="147"/>
      <c r="S159" s="20"/>
      <c r="T159" s="187"/>
    </row>
    <row r="160" spans="1:20" s="17" customFormat="1" ht="15" customHeight="1" thickBot="1" x14ac:dyDescent="0.25">
      <c r="A160" s="58">
        <v>160</v>
      </c>
      <c r="B160" s="44"/>
      <c r="C160" s="151"/>
      <c r="D160" s="101"/>
      <c r="E160" s="97" t="s">
        <v>227</v>
      </c>
      <c r="F160" s="151"/>
      <c r="G160" s="102"/>
      <c r="H160" s="170">
        <f t="shared" ref="H160:M160" si="37">SUM(H153:H157,H159)</f>
        <v>0</v>
      </c>
      <c r="I160" s="170">
        <f t="shared" si="37"/>
        <v>0</v>
      </c>
      <c r="J160" s="170">
        <f t="shared" si="37"/>
        <v>0</v>
      </c>
      <c r="K160" s="170">
        <f t="shared" si="37"/>
        <v>0</v>
      </c>
      <c r="L160" s="170">
        <f t="shared" si="37"/>
        <v>0</v>
      </c>
      <c r="M160" s="170">
        <f t="shared" si="37"/>
        <v>0</v>
      </c>
      <c r="N160" s="147"/>
      <c r="O160" s="147"/>
      <c r="P160" s="147"/>
      <c r="Q160" s="147"/>
      <c r="R160" s="147"/>
      <c r="S160" s="20"/>
      <c r="T160" s="187" t="s">
        <v>254</v>
      </c>
    </row>
    <row r="161" spans="1:20" s="61" customFormat="1" ht="15" customHeight="1" thickBot="1" x14ac:dyDescent="0.25">
      <c r="A161" s="58">
        <v>161</v>
      </c>
      <c r="B161" s="44"/>
      <c r="C161" s="151"/>
      <c r="D161" s="101" t="s">
        <v>4</v>
      </c>
      <c r="E161" s="102"/>
      <c r="F161" s="151" t="s">
        <v>187</v>
      </c>
      <c r="G161" s="102"/>
      <c r="H161" s="169"/>
      <c r="I161" s="169"/>
      <c r="J161" s="169"/>
      <c r="K161" s="169"/>
      <c r="L161" s="169"/>
      <c r="M161" s="169"/>
      <c r="N161" s="147"/>
      <c r="O161" s="147"/>
      <c r="P161" s="147"/>
      <c r="Q161" s="147"/>
      <c r="R161" s="147"/>
      <c r="S161" s="20"/>
      <c r="T161" s="187"/>
    </row>
    <row r="162" spans="1:20" s="61" customFormat="1" ht="15" customHeight="1" thickBot="1" x14ac:dyDescent="0.25">
      <c r="A162" s="58">
        <v>162</v>
      </c>
      <c r="B162" s="44"/>
      <c r="C162" s="151"/>
      <c r="D162" s="151"/>
      <c r="E162" s="97" t="s">
        <v>190</v>
      </c>
      <c r="F162" s="97"/>
      <c r="G162" s="102"/>
      <c r="H162" s="170">
        <f t="shared" ref="H162:M162" si="38">H160-H161</f>
        <v>0</v>
      </c>
      <c r="I162" s="170">
        <f t="shared" si="38"/>
        <v>0</v>
      </c>
      <c r="J162" s="170">
        <f t="shared" si="38"/>
        <v>0</v>
      </c>
      <c r="K162" s="170">
        <f t="shared" si="38"/>
        <v>0</v>
      </c>
      <c r="L162" s="170">
        <f t="shared" si="38"/>
        <v>0</v>
      </c>
      <c r="M162" s="170">
        <f t="shared" si="38"/>
        <v>0</v>
      </c>
      <c r="N162" s="147"/>
      <c r="O162" s="147"/>
      <c r="P162" s="147"/>
      <c r="Q162" s="147"/>
      <c r="R162" s="147"/>
      <c r="S162" s="20"/>
      <c r="T162" s="187"/>
    </row>
    <row r="163" spans="1:20" s="9" customFormat="1" x14ac:dyDescent="0.2">
      <c r="A163" s="58">
        <v>163</v>
      </c>
      <c r="B163" s="44"/>
      <c r="C163" s="151"/>
      <c r="D163" s="151"/>
      <c r="E163" s="102"/>
      <c r="F163" s="102"/>
      <c r="G163" s="102"/>
      <c r="H163" s="102"/>
      <c r="I163" s="102"/>
      <c r="J163" s="102"/>
      <c r="K163" s="102"/>
      <c r="L163" s="102"/>
      <c r="M163" s="102"/>
      <c r="N163" s="147"/>
      <c r="O163" s="147"/>
      <c r="P163" s="147"/>
      <c r="Q163" s="147"/>
      <c r="R163" s="147"/>
      <c r="S163" s="20"/>
      <c r="T163" s="187"/>
    </row>
    <row r="164" spans="1:20" s="199" customFormat="1" ht="30" customHeight="1" x14ac:dyDescent="0.25">
      <c r="A164" s="58">
        <v>164</v>
      </c>
      <c r="B164" s="88"/>
      <c r="C164" s="102"/>
      <c r="D164" s="102"/>
      <c r="E164" s="102"/>
      <c r="F164" s="102"/>
      <c r="G164" s="201"/>
      <c r="H164" s="202" t="s">
        <v>82</v>
      </c>
      <c r="I164" s="202" t="s">
        <v>161</v>
      </c>
      <c r="J164" s="202" t="s">
        <v>162</v>
      </c>
      <c r="K164" s="202" t="s">
        <v>163</v>
      </c>
      <c r="L164" s="202" t="s">
        <v>164</v>
      </c>
      <c r="M164" s="202" t="s">
        <v>165</v>
      </c>
      <c r="N164" s="27"/>
      <c r="O164" s="147"/>
      <c r="P164" s="147"/>
      <c r="Q164" s="147"/>
      <c r="R164" s="147"/>
      <c r="S164" s="20"/>
      <c r="T164" s="187"/>
    </row>
    <row r="165" spans="1:20" s="199" customFormat="1" ht="15" customHeight="1" x14ac:dyDescent="0.25">
      <c r="A165" s="58">
        <v>165</v>
      </c>
      <c r="B165" s="88"/>
      <c r="C165" s="102"/>
      <c r="D165" s="102"/>
      <c r="E165" s="102"/>
      <c r="F165" s="102"/>
      <c r="G165" s="203" t="str">
        <f>IF(ISNUMBER(CoverSheet!$C$12),"for year ended","")</f>
        <v>for year ended</v>
      </c>
      <c r="H165" s="131">
        <f>IF(ISNUMBER(CoverSheet!$C$12),DATE(YEAR(CoverSheet!$C$12),MONTH(CoverSheet!$C$12),DAY(CoverSheet!$C$12))-1,"")</f>
        <v>44651</v>
      </c>
      <c r="I165" s="131">
        <f>IF(ISNUMBER(CoverSheet!$C$12),DATE(YEAR(CoverSheet!$C$12)+1,MONTH(CoverSheet!$C$12),DAY(CoverSheet!$C$12))-1,"")</f>
        <v>45016</v>
      </c>
      <c r="J165" s="131">
        <f>IF(ISNUMBER(CoverSheet!$C$12),DATE(YEAR(CoverSheet!$C$12)+2,MONTH(CoverSheet!$C$12),DAY(CoverSheet!$C$12))-1,"")</f>
        <v>45382</v>
      </c>
      <c r="K165" s="131">
        <f>IF(ISNUMBER(CoverSheet!$C$12),DATE(YEAR(CoverSheet!$C$12)+3,MONTH(CoverSheet!$C$12),DAY(CoverSheet!$C$12))-1,"")</f>
        <v>45747</v>
      </c>
      <c r="L165" s="131">
        <f>IF(ISNUMBER(CoverSheet!$C$12),DATE(YEAR(CoverSheet!$C$12)+4,MONTH(CoverSheet!$C$12),DAY(CoverSheet!$C$12))-1,"")</f>
        <v>46112</v>
      </c>
      <c r="M165" s="131">
        <f>IF(ISNUMBER(CoverSheet!$C$12),DATE(YEAR(CoverSheet!$C$12)+5,MONTH(CoverSheet!$C$12),DAY(CoverSheet!$C$12))-1,"")</f>
        <v>46477</v>
      </c>
      <c r="N165" s="27"/>
      <c r="O165" s="147"/>
      <c r="P165" s="147"/>
      <c r="Q165" s="147"/>
      <c r="R165" s="147"/>
      <c r="S165" s="20"/>
      <c r="T165" s="187"/>
    </row>
    <row r="166" spans="1:20" s="17" customFormat="1" ht="24" customHeight="1" x14ac:dyDescent="0.3">
      <c r="A166" s="58">
        <v>166</v>
      </c>
      <c r="B166" s="44"/>
      <c r="C166" s="90" t="s">
        <v>160</v>
      </c>
      <c r="D166" s="102"/>
      <c r="E166" s="102"/>
      <c r="F166" s="102"/>
      <c r="G166" s="102"/>
      <c r="H166" s="160"/>
      <c r="I166" s="122"/>
      <c r="J166" s="122"/>
      <c r="K166" s="122"/>
      <c r="L166" s="122"/>
      <c r="M166" s="122"/>
      <c r="N166" s="27"/>
      <c r="O166" s="27"/>
      <c r="P166" s="27"/>
      <c r="Q166" s="27"/>
      <c r="R166" s="27"/>
      <c r="S166" s="20"/>
      <c r="T166" s="187"/>
    </row>
    <row r="167" spans="1:20" ht="15" customHeight="1" x14ac:dyDescent="0.2">
      <c r="A167" s="58">
        <v>167</v>
      </c>
      <c r="B167" s="44"/>
      <c r="C167" s="151"/>
      <c r="D167" s="153" t="s">
        <v>58</v>
      </c>
      <c r="E167" s="151"/>
      <c r="F167" s="102"/>
      <c r="G167" s="189"/>
      <c r="H167" s="131"/>
      <c r="I167" s="131"/>
      <c r="J167" s="131"/>
      <c r="K167" s="131"/>
      <c r="L167" s="131"/>
      <c r="M167" s="131"/>
      <c r="N167" s="147"/>
      <c r="O167" s="147"/>
      <c r="P167" s="147"/>
      <c r="Q167" s="147"/>
      <c r="R167" s="147"/>
      <c r="S167" s="20"/>
      <c r="T167" s="187"/>
    </row>
    <row r="168" spans="1:20" s="17" customFormat="1" ht="15" customHeight="1" x14ac:dyDescent="0.2">
      <c r="A168" s="58">
        <v>168</v>
      </c>
      <c r="B168" s="44"/>
      <c r="C168" s="151"/>
      <c r="D168" s="151"/>
      <c r="E168" s="102"/>
      <c r="F168" s="110" t="s">
        <v>215</v>
      </c>
      <c r="G168" s="189"/>
      <c r="H168" s="204" t="s">
        <v>180</v>
      </c>
      <c r="I168" s="102"/>
      <c r="J168" s="102"/>
      <c r="K168" s="102"/>
      <c r="L168" s="102"/>
      <c r="M168" s="154"/>
      <c r="N168" s="147"/>
      <c r="O168" s="147"/>
      <c r="P168" s="147"/>
      <c r="Q168" s="147"/>
      <c r="R168" s="147"/>
      <c r="S168" s="20"/>
      <c r="T168" s="187"/>
    </row>
    <row r="169" spans="1:20" s="17" customFormat="1" ht="15" customHeight="1" x14ac:dyDescent="0.2">
      <c r="A169" s="58">
        <v>169</v>
      </c>
      <c r="B169" s="44"/>
      <c r="C169" s="151"/>
      <c r="D169" s="151"/>
      <c r="E169" s="102"/>
      <c r="F169" s="184" t="s">
        <v>390</v>
      </c>
      <c r="G169" s="102"/>
      <c r="H169" s="169">
        <v>3693.6844275138269</v>
      </c>
      <c r="I169" s="169">
        <v>3965.0937012383752</v>
      </c>
      <c r="J169" s="169">
        <v>2622.5792494675688</v>
      </c>
      <c r="K169" s="169">
        <v>3132.0442187261256</v>
      </c>
      <c r="L169" s="169">
        <v>1919.4910346877671</v>
      </c>
      <c r="M169" s="169">
        <v>1919.4910346877671</v>
      </c>
      <c r="N169" s="147"/>
      <c r="O169" s="147"/>
      <c r="P169" s="147"/>
      <c r="Q169" s="147"/>
      <c r="R169" s="147"/>
      <c r="S169" s="20"/>
      <c r="T169" s="187"/>
    </row>
    <row r="170" spans="1:20" s="17" customFormat="1" ht="15" customHeight="1" x14ac:dyDescent="0.2">
      <c r="A170" s="58">
        <v>170</v>
      </c>
      <c r="B170" s="44"/>
      <c r="C170" s="151"/>
      <c r="D170" s="151"/>
      <c r="E170" s="102"/>
      <c r="F170" s="184"/>
      <c r="G170" s="102"/>
      <c r="H170" s="169"/>
      <c r="I170" s="169"/>
      <c r="J170" s="169"/>
      <c r="K170" s="169"/>
      <c r="L170" s="169"/>
      <c r="M170" s="169"/>
      <c r="N170" s="147"/>
      <c r="O170" s="147"/>
      <c r="P170" s="147"/>
      <c r="Q170" s="147"/>
      <c r="R170" s="147"/>
      <c r="S170" s="20"/>
      <c r="T170" s="187"/>
    </row>
    <row r="171" spans="1:20" s="17" customFormat="1" ht="15" customHeight="1" x14ac:dyDescent="0.2">
      <c r="A171" s="58">
        <v>171</v>
      </c>
      <c r="B171" s="44"/>
      <c r="C171" s="151"/>
      <c r="D171" s="151"/>
      <c r="E171" s="102"/>
      <c r="F171" s="184"/>
      <c r="G171" s="102"/>
      <c r="H171" s="169"/>
      <c r="I171" s="169"/>
      <c r="J171" s="169"/>
      <c r="K171" s="169"/>
      <c r="L171" s="169"/>
      <c r="M171" s="169"/>
      <c r="N171" s="147"/>
      <c r="O171" s="147"/>
      <c r="P171" s="147"/>
      <c r="Q171" s="147"/>
      <c r="R171" s="147"/>
      <c r="S171" s="20"/>
      <c r="T171" s="187"/>
    </row>
    <row r="172" spans="1:20" s="17" customFormat="1" ht="15" customHeight="1" x14ac:dyDescent="0.2">
      <c r="A172" s="58">
        <v>172</v>
      </c>
      <c r="B172" s="44"/>
      <c r="C172" s="151"/>
      <c r="D172" s="151"/>
      <c r="E172" s="102"/>
      <c r="F172" s="184"/>
      <c r="G172" s="102"/>
      <c r="H172" s="169"/>
      <c r="I172" s="169"/>
      <c r="J172" s="169"/>
      <c r="K172" s="169"/>
      <c r="L172" s="169"/>
      <c r="M172" s="169"/>
      <c r="N172" s="147"/>
      <c r="O172" s="147"/>
      <c r="P172" s="147"/>
      <c r="Q172" s="147"/>
      <c r="R172" s="147"/>
      <c r="S172" s="20"/>
      <c r="T172" s="187"/>
    </row>
    <row r="173" spans="1:20" s="17" customFormat="1" ht="15" customHeight="1" x14ac:dyDescent="0.2">
      <c r="A173" s="58">
        <v>173</v>
      </c>
      <c r="B173" s="44"/>
      <c r="C173" s="151"/>
      <c r="D173" s="151"/>
      <c r="E173" s="102"/>
      <c r="F173" s="184"/>
      <c r="G173" s="102"/>
      <c r="H173" s="169"/>
      <c r="I173" s="169"/>
      <c r="J173" s="169"/>
      <c r="K173" s="169"/>
      <c r="L173" s="169"/>
      <c r="M173" s="169"/>
      <c r="N173" s="147"/>
      <c r="O173" s="147"/>
      <c r="P173" s="147"/>
      <c r="Q173" s="147"/>
      <c r="R173" s="147"/>
      <c r="S173" s="20"/>
      <c r="T173" s="187"/>
    </row>
    <row r="174" spans="1:20" s="14" customFormat="1" ht="15" customHeight="1" x14ac:dyDescent="0.2">
      <c r="A174" s="58">
        <v>174</v>
      </c>
      <c r="B174" s="44"/>
      <c r="C174" s="151"/>
      <c r="D174" s="151"/>
      <c r="E174" s="105"/>
      <c r="F174" s="87" t="s">
        <v>92</v>
      </c>
      <c r="G174" s="105"/>
      <c r="H174" s="117"/>
      <c r="I174" s="117"/>
      <c r="J174" s="115"/>
      <c r="K174" s="115"/>
      <c r="L174" s="115"/>
      <c r="M174" s="117"/>
      <c r="N174" s="147"/>
      <c r="O174" s="150"/>
      <c r="P174" s="150"/>
      <c r="Q174" s="147"/>
      <c r="R174" s="147"/>
      <c r="S174" s="20"/>
      <c r="T174" s="187"/>
    </row>
    <row r="175" spans="1:20" s="17" customFormat="1" ht="15" customHeight="1" thickBot="1" x14ac:dyDescent="0.25">
      <c r="A175" s="58">
        <v>175</v>
      </c>
      <c r="B175" s="44"/>
      <c r="C175" s="151"/>
      <c r="D175" s="151"/>
      <c r="E175" s="102"/>
      <c r="F175" s="196" t="s">
        <v>279</v>
      </c>
      <c r="G175" s="102"/>
      <c r="H175" s="169"/>
      <c r="I175" s="169"/>
      <c r="J175" s="169"/>
      <c r="K175" s="169"/>
      <c r="L175" s="169"/>
      <c r="M175" s="169"/>
      <c r="N175" s="147"/>
      <c r="O175" s="147"/>
      <c r="P175" s="147"/>
      <c r="Q175" s="147"/>
      <c r="R175" s="147"/>
      <c r="S175" s="20"/>
      <c r="T175" s="187"/>
    </row>
    <row r="176" spans="1:20" s="17" customFormat="1" ht="15" customHeight="1" thickBot="1" x14ac:dyDescent="0.25">
      <c r="A176" s="58">
        <v>176</v>
      </c>
      <c r="B176" s="44"/>
      <c r="C176" s="151"/>
      <c r="D176" s="101"/>
      <c r="E176" s="97" t="s">
        <v>58</v>
      </c>
      <c r="F176" s="151"/>
      <c r="G176" s="102"/>
      <c r="H176" s="170">
        <f t="shared" ref="H176:M176" si="39">SUM(H169:H173,H175)</f>
        <v>3693.6844275138269</v>
      </c>
      <c r="I176" s="170">
        <f t="shared" si="39"/>
        <v>3965.0937012383752</v>
      </c>
      <c r="J176" s="170">
        <f t="shared" si="39"/>
        <v>2622.5792494675688</v>
      </c>
      <c r="K176" s="170">
        <f t="shared" si="39"/>
        <v>3132.0442187261256</v>
      </c>
      <c r="L176" s="170">
        <f t="shared" si="39"/>
        <v>1919.4910346877671</v>
      </c>
      <c r="M176" s="170">
        <f t="shared" si="39"/>
        <v>1919.4910346877671</v>
      </c>
      <c r="N176" s="147"/>
      <c r="O176" s="147"/>
      <c r="P176" s="147"/>
      <c r="Q176" s="147"/>
      <c r="R176" s="147"/>
      <c r="S176" s="20"/>
      <c r="T176" s="187"/>
    </row>
    <row r="177" spans="1:20" s="17" customFormat="1" ht="15" customHeight="1" x14ac:dyDescent="0.2">
      <c r="A177" s="58">
        <v>177</v>
      </c>
      <c r="B177" s="44"/>
      <c r="C177" s="151"/>
      <c r="D177" s="153" t="s">
        <v>59</v>
      </c>
      <c r="E177" s="151"/>
      <c r="F177" s="102"/>
      <c r="G177" s="102"/>
      <c r="H177" s="102"/>
      <c r="I177" s="102"/>
      <c r="J177" s="102"/>
      <c r="K177" s="102"/>
      <c r="L177" s="102"/>
      <c r="M177" s="102"/>
      <c r="N177" s="147"/>
      <c r="O177" s="147"/>
      <c r="P177" s="147"/>
      <c r="Q177" s="147"/>
      <c r="R177" s="147"/>
      <c r="S177" s="20"/>
      <c r="T177" s="187"/>
    </row>
    <row r="178" spans="1:20" s="17" customFormat="1" ht="15" customHeight="1" x14ac:dyDescent="0.2">
      <c r="A178" s="58">
        <v>178</v>
      </c>
      <c r="B178" s="44"/>
      <c r="C178" s="151"/>
      <c r="D178" s="151"/>
      <c r="E178" s="102"/>
      <c r="F178" s="110" t="s">
        <v>215</v>
      </c>
      <c r="G178" s="102"/>
      <c r="H178" s="102"/>
      <c r="I178" s="102"/>
      <c r="J178" s="102"/>
      <c r="K178" s="102"/>
      <c r="L178" s="102"/>
      <c r="M178" s="102"/>
      <c r="N178" s="147"/>
      <c r="O178" s="147"/>
      <c r="P178" s="147"/>
      <c r="Q178" s="147"/>
      <c r="R178" s="147"/>
      <c r="S178" s="20"/>
      <c r="T178" s="187"/>
    </row>
    <row r="179" spans="1:20" s="17" customFormat="1" ht="15" customHeight="1" x14ac:dyDescent="0.2">
      <c r="A179" s="58">
        <v>179</v>
      </c>
      <c r="B179" s="44"/>
      <c r="C179" s="151"/>
      <c r="D179" s="151"/>
      <c r="E179" s="102"/>
      <c r="F179" s="184"/>
      <c r="G179" s="102"/>
      <c r="H179" s="169"/>
      <c r="I179" s="169"/>
      <c r="J179" s="169"/>
      <c r="K179" s="169"/>
      <c r="L179" s="169"/>
      <c r="M179" s="169"/>
      <c r="N179" s="147"/>
      <c r="O179" s="147"/>
      <c r="P179" s="147"/>
      <c r="Q179" s="147"/>
      <c r="R179" s="147"/>
      <c r="S179" s="20"/>
      <c r="T179" s="187"/>
    </row>
    <row r="180" spans="1:20" s="17" customFormat="1" ht="15" customHeight="1" x14ac:dyDescent="0.2">
      <c r="A180" s="58">
        <v>180</v>
      </c>
      <c r="B180" s="44"/>
      <c r="C180" s="151"/>
      <c r="D180" s="151"/>
      <c r="E180" s="102"/>
      <c r="F180" s="184"/>
      <c r="G180" s="102"/>
      <c r="H180" s="169"/>
      <c r="I180" s="169"/>
      <c r="J180" s="169"/>
      <c r="K180" s="169"/>
      <c r="L180" s="169"/>
      <c r="M180" s="169"/>
      <c r="N180" s="147"/>
      <c r="O180" s="147"/>
      <c r="P180" s="147"/>
      <c r="Q180" s="147"/>
      <c r="R180" s="147"/>
      <c r="S180" s="20"/>
      <c r="T180" s="187"/>
    </row>
    <row r="181" spans="1:20" s="17" customFormat="1" ht="15" customHeight="1" x14ac:dyDescent="0.2">
      <c r="A181" s="58">
        <v>181</v>
      </c>
      <c r="B181" s="44"/>
      <c r="C181" s="151"/>
      <c r="D181" s="151"/>
      <c r="E181" s="102"/>
      <c r="F181" s="184"/>
      <c r="G181" s="102"/>
      <c r="H181" s="169"/>
      <c r="I181" s="169"/>
      <c r="J181" s="169"/>
      <c r="K181" s="169"/>
      <c r="L181" s="169"/>
      <c r="M181" s="169"/>
      <c r="N181" s="147"/>
      <c r="O181" s="147"/>
      <c r="P181" s="147"/>
      <c r="Q181" s="147"/>
      <c r="R181" s="147"/>
      <c r="S181" s="20"/>
      <c r="T181" s="187"/>
    </row>
    <row r="182" spans="1:20" s="17" customFormat="1" ht="15" customHeight="1" x14ac:dyDescent="0.2">
      <c r="A182" s="58">
        <v>182</v>
      </c>
      <c r="B182" s="44"/>
      <c r="C182" s="151"/>
      <c r="D182" s="151"/>
      <c r="E182" s="102"/>
      <c r="F182" s="184"/>
      <c r="G182" s="102"/>
      <c r="H182" s="169"/>
      <c r="I182" s="169"/>
      <c r="J182" s="169"/>
      <c r="K182" s="169"/>
      <c r="L182" s="169"/>
      <c r="M182" s="169"/>
      <c r="N182" s="147"/>
      <c r="O182" s="147"/>
      <c r="P182" s="147"/>
      <c r="Q182" s="147"/>
      <c r="R182" s="147"/>
      <c r="S182" s="20"/>
      <c r="T182" s="187"/>
    </row>
    <row r="183" spans="1:20" s="17" customFormat="1" ht="15" customHeight="1" x14ac:dyDescent="0.2">
      <c r="A183" s="58">
        <v>183</v>
      </c>
      <c r="B183" s="44"/>
      <c r="C183" s="151"/>
      <c r="D183" s="151"/>
      <c r="E183" s="102"/>
      <c r="F183" s="184"/>
      <c r="G183" s="102"/>
      <c r="H183" s="169"/>
      <c r="I183" s="169"/>
      <c r="J183" s="169"/>
      <c r="K183" s="169"/>
      <c r="L183" s="169"/>
      <c r="M183" s="169"/>
      <c r="N183" s="147"/>
      <c r="O183" s="147"/>
      <c r="P183" s="147"/>
      <c r="Q183" s="147"/>
      <c r="R183" s="147"/>
      <c r="S183" s="20"/>
      <c r="T183" s="187"/>
    </row>
    <row r="184" spans="1:20" s="14" customFormat="1" ht="15" customHeight="1" x14ac:dyDescent="0.2">
      <c r="A184" s="58">
        <v>184</v>
      </c>
      <c r="B184" s="44"/>
      <c r="C184" s="151"/>
      <c r="D184" s="151"/>
      <c r="E184" s="105"/>
      <c r="F184" s="87"/>
      <c r="G184" s="105"/>
      <c r="H184" s="117"/>
      <c r="I184" s="117"/>
      <c r="J184" s="115"/>
      <c r="K184" s="115"/>
      <c r="L184" s="115"/>
      <c r="M184" s="117"/>
      <c r="N184" s="147"/>
      <c r="O184" s="150"/>
      <c r="P184" s="150"/>
      <c r="Q184" s="147"/>
      <c r="R184" s="147"/>
      <c r="S184" s="20"/>
      <c r="T184" s="187"/>
    </row>
    <row r="185" spans="1:20" s="17" customFormat="1" ht="15" customHeight="1" thickBot="1" x14ac:dyDescent="0.25">
      <c r="A185" s="58">
        <v>185</v>
      </c>
      <c r="B185" s="44"/>
      <c r="C185" s="151"/>
      <c r="D185" s="151"/>
      <c r="E185" s="102"/>
      <c r="F185" s="196" t="s">
        <v>280</v>
      </c>
      <c r="G185" s="102"/>
      <c r="H185" s="169"/>
      <c r="I185" s="169"/>
      <c r="J185" s="169"/>
      <c r="K185" s="169"/>
      <c r="L185" s="169"/>
      <c r="M185" s="169"/>
      <c r="N185" s="147"/>
      <c r="O185" s="147"/>
      <c r="P185" s="147"/>
      <c r="Q185" s="147"/>
      <c r="R185" s="147"/>
      <c r="S185" s="20"/>
      <c r="T185" s="187"/>
    </row>
    <row r="186" spans="1:20" s="17" customFormat="1" ht="15" customHeight="1" thickBot="1" x14ac:dyDescent="0.25">
      <c r="A186" s="58">
        <v>186</v>
      </c>
      <c r="B186" s="44"/>
      <c r="C186" s="151"/>
      <c r="D186" s="101"/>
      <c r="E186" s="97" t="s">
        <v>59</v>
      </c>
      <c r="F186" s="151"/>
      <c r="G186" s="102"/>
      <c r="H186" s="170">
        <f t="shared" ref="H186:M186" si="40">SUM(H179:H183,H185)</f>
        <v>0</v>
      </c>
      <c r="I186" s="170">
        <f t="shared" si="40"/>
        <v>0</v>
      </c>
      <c r="J186" s="170">
        <f t="shared" si="40"/>
        <v>0</v>
      </c>
      <c r="K186" s="170">
        <f t="shared" si="40"/>
        <v>0</v>
      </c>
      <c r="L186" s="170">
        <f t="shared" si="40"/>
        <v>0</v>
      </c>
      <c r="M186" s="170">
        <f t="shared" si="40"/>
        <v>0</v>
      </c>
      <c r="N186" s="147"/>
      <c r="O186" s="147"/>
      <c r="P186" s="147"/>
      <c r="Q186" s="147"/>
      <c r="R186" s="147"/>
      <c r="S186" s="20"/>
      <c r="T186" s="187"/>
    </row>
    <row r="187" spans="1:20" s="17" customFormat="1" ht="15" customHeight="1" thickBot="1" x14ac:dyDescent="0.25">
      <c r="A187" s="58">
        <v>187</v>
      </c>
      <c r="B187" s="44"/>
      <c r="C187" s="151"/>
      <c r="D187" s="153"/>
      <c r="E187" s="151"/>
      <c r="F187" s="102"/>
      <c r="G187" s="102"/>
      <c r="H187" s="115"/>
      <c r="I187" s="115"/>
      <c r="J187" s="115"/>
      <c r="K187" s="115"/>
      <c r="L187" s="115"/>
      <c r="M187" s="115"/>
      <c r="N187" s="147"/>
      <c r="O187" s="147"/>
      <c r="P187" s="147"/>
      <c r="Q187" s="147"/>
      <c r="R187" s="147"/>
      <c r="S187" s="20"/>
      <c r="T187" s="187"/>
    </row>
    <row r="188" spans="1:20" s="17" customFormat="1" ht="15" customHeight="1" thickBot="1" x14ac:dyDescent="0.25">
      <c r="A188" s="58">
        <v>188</v>
      </c>
      <c r="B188" s="44"/>
      <c r="C188" s="151"/>
      <c r="D188" s="101"/>
      <c r="E188" s="97" t="s">
        <v>283</v>
      </c>
      <c r="F188" s="102"/>
      <c r="G188" s="102"/>
      <c r="H188" s="170">
        <f t="shared" ref="H188:M188" si="41">H186+H176</f>
        <v>3693.6844275138269</v>
      </c>
      <c r="I188" s="170">
        <f t="shared" si="41"/>
        <v>3965.0937012383752</v>
      </c>
      <c r="J188" s="170">
        <f t="shared" si="41"/>
        <v>2622.5792494675688</v>
      </c>
      <c r="K188" s="170">
        <f t="shared" si="41"/>
        <v>3132.0442187261256</v>
      </c>
      <c r="L188" s="170">
        <f t="shared" si="41"/>
        <v>1919.4910346877671</v>
      </c>
      <c r="M188" s="170">
        <f t="shared" si="41"/>
        <v>1919.4910346877671</v>
      </c>
      <c r="N188" s="147"/>
      <c r="O188" s="147"/>
      <c r="P188" s="147"/>
      <c r="Q188" s="147"/>
      <c r="R188" s="147"/>
      <c r="S188" s="20"/>
      <c r="T188" s="187" t="s">
        <v>255</v>
      </c>
    </row>
    <row r="189" spans="1:20" s="11" customFormat="1" x14ac:dyDescent="0.2">
      <c r="A189" s="22"/>
      <c r="B189" s="54"/>
      <c r="C189" s="23"/>
      <c r="D189" s="23"/>
      <c r="E189" s="23"/>
      <c r="F189" s="23"/>
      <c r="G189" s="23"/>
      <c r="H189" s="23"/>
      <c r="I189" s="23"/>
      <c r="J189" s="23"/>
      <c r="K189" s="23"/>
      <c r="L189" s="23"/>
      <c r="M189" s="23"/>
      <c r="N189" s="23"/>
      <c r="O189" s="23"/>
      <c r="P189" s="23"/>
      <c r="Q189" s="23"/>
      <c r="R189" s="23"/>
      <c r="S189" s="24"/>
      <c r="T189" s="187"/>
    </row>
  </sheetData>
  <sheetProtection formatRows="0" insertRows="0"/>
  <customSheetViews>
    <customSheetView guid="{21F2E024-704F-4E93-AC63-213755ECFFE0}" scale="40" showPageBreaks="1" showGridLines="0" printArea="1" view="pageBreakPreview" topLeftCell="A49">
      <selection activeCell="V40" sqref="V40"/>
      <rowBreaks count="1" manualBreakCount="1">
        <brk id="61" max="19" man="1"/>
      </rowBreaks>
      <pageMargins left="0.70866141732283472" right="0.70866141732283472" top="0.74803149606299213" bottom="0.74803149606299213" header="0.31496062992125984" footer="0.31496062992125984"/>
      <pageSetup paperSize="9" scale="39"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9">
    <mergeCell ref="P2:R2"/>
    <mergeCell ref="P3:R3"/>
    <mergeCell ref="C73:D73"/>
    <mergeCell ref="C74:D74"/>
    <mergeCell ref="H66:H67"/>
    <mergeCell ref="A5:R5"/>
    <mergeCell ref="C72:D72"/>
    <mergeCell ref="C70:D70"/>
    <mergeCell ref="C71:D71"/>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7:T49" xr:uid="{00000000-0002-0000-0300-000000000000}">
      <formula1>OR(AND(ISNUMBER(T47),T47&gt;=0),AND(ISTEXT(T47),T47="N/A"))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7:R49" xr:uid="{00000000-0002-0000-0300-000001000000}">
      <formula1>OR(AND(ISNUMBER(H47),H47&gt;=0),AND(ISTEXT(H47),H47="N/A"))</formula1>
    </dataValidation>
    <dataValidation allowBlank="1" showInputMessage="1" showErrorMessage="1" prompt="Please enter text" sqref="F109:F113 F179:F183 F124:F128 F139:F143 F153:F157 F169:F173 F70:F74" xr:uid="{00000000-0002-0000-0300-000002000000}"/>
  </dataValidations>
  <pageMargins left="0.70866141732283472" right="0.70866141732283472" top="0.74803149606299213" bottom="0.74803149606299213" header="0.31496062992125984" footer="0.31496062992125984"/>
  <pageSetup paperSize="9" scale="45" fitToHeight="4" orientation="landscape" cellComments="asDisplayed" r:id="rId2"/>
  <headerFooter>
    <oddHeader>&amp;CCommerce Commission Information Disclosure Template</oddHeader>
    <oddFooter>&amp;L&amp;F&amp;C&amp;P&amp;R&amp;A</oddFooter>
  </headerFooter>
  <rowBreaks count="3" manualBreakCount="3">
    <brk id="49" max="18" man="1"/>
    <brk id="90" max="18" man="1"/>
    <brk id="134"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tabColor rgb="FF92D050"/>
    <pageSetUpPr fitToPage="1"/>
  </sheetPr>
  <dimension ref="A1:T51"/>
  <sheetViews>
    <sheetView showGridLines="0" view="pageBreakPreview" topLeftCell="A25" zoomScale="90" zoomScaleNormal="100" zoomScaleSheetLayoutView="90" workbookViewId="0">
      <selection activeCell="E17" sqref="E17"/>
    </sheetView>
  </sheetViews>
  <sheetFormatPr defaultRowHeight="12.75" x14ac:dyDescent="0.2"/>
  <cols>
    <col min="1" max="1" width="4.140625" style="17" customWidth="1"/>
    <col min="2" max="2" width="3.5703125" style="51" customWidth="1"/>
    <col min="3" max="3" width="6.140625" style="17" customWidth="1"/>
    <col min="4" max="4" width="2.28515625" style="17" customWidth="1"/>
    <col min="5" max="5" width="52.42578125" style="17" customWidth="1"/>
    <col min="6" max="6" width="3" style="15" customWidth="1"/>
    <col min="7" max="7" width="3.28515625" style="51" customWidth="1"/>
    <col min="8" max="8" width="3.28515625" style="15" customWidth="1"/>
    <col min="9" max="19" width="16.140625" style="17" customWidth="1"/>
    <col min="20" max="20" width="2.28515625" style="17" customWidth="1"/>
    <col min="21" max="16384" width="9.140625" style="17"/>
  </cols>
  <sheetData>
    <row r="1" spans="1:20" customFormat="1" ht="15" customHeight="1" x14ac:dyDescent="0.2">
      <c r="A1" s="30"/>
      <c r="B1" s="31"/>
      <c r="C1" s="31"/>
      <c r="D1" s="31"/>
      <c r="E1" s="31"/>
      <c r="F1" s="31"/>
      <c r="G1" s="31"/>
      <c r="H1" s="31"/>
      <c r="I1" s="31"/>
      <c r="J1" s="31"/>
      <c r="K1" s="31"/>
      <c r="L1" s="31"/>
      <c r="M1" s="31"/>
      <c r="N1" s="31"/>
      <c r="O1" s="31"/>
      <c r="P1" s="31"/>
      <c r="Q1" s="31"/>
      <c r="R1" s="31"/>
      <c r="S1" s="31"/>
      <c r="T1" s="32"/>
    </row>
    <row r="2" spans="1:20" customFormat="1" ht="18" customHeight="1" x14ac:dyDescent="0.3">
      <c r="A2" s="33"/>
      <c r="B2" s="52"/>
      <c r="C2" s="48"/>
      <c r="D2" s="48"/>
      <c r="E2" s="48"/>
      <c r="F2" s="48"/>
      <c r="G2" s="52"/>
      <c r="H2" s="48"/>
      <c r="I2" s="48"/>
      <c r="J2" s="48"/>
      <c r="K2" s="48"/>
      <c r="L2" s="48"/>
      <c r="M2" s="48"/>
      <c r="N2" s="48"/>
      <c r="O2" s="28"/>
      <c r="P2" s="42" t="s">
        <v>7</v>
      </c>
      <c r="Q2" s="283" t="str">
        <f>IF(NOT(ISBLANK(CoverSheet!$C$8)),CoverSheet!$C$8,"")</f>
        <v>Aurora Energy Limited</v>
      </c>
      <c r="R2" s="283"/>
      <c r="S2" s="283"/>
      <c r="T2" s="25"/>
    </row>
    <row r="3" spans="1:20" customFormat="1" ht="18" customHeight="1" x14ac:dyDescent="0.3">
      <c r="A3" s="33"/>
      <c r="B3" s="52"/>
      <c r="C3" s="48"/>
      <c r="D3" s="48"/>
      <c r="E3" s="48"/>
      <c r="F3" s="48"/>
      <c r="G3" s="52"/>
      <c r="H3" s="48"/>
      <c r="I3" s="48"/>
      <c r="J3" s="48"/>
      <c r="K3" s="48"/>
      <c r="L3" s="48"/>
      <c r="M3" s="48"/>
      <c r="N3" s="48"/>
      <c r="O3" s="28"/>
      <c r="P3" s="42" t="s">
        <v>81</v>
      </c>
      <c r="Q3" s="284" t="str">
        <f>IF(ISNUMBER(CoverSheet!$C$12),TEXT(CoverSheet!$C$12,"_([$-1409]d mmmm yyyy;_(@")&amp;" –"&amp;TEXT(DATE(YEAR(CoverSheet!$C$12)+10,MONTH(CoverSheet!$C$12),DAY(CoverSheet!$C$12)-1),"_([$-1409]d mmmm yyyy;_(@"),"")</f>
        <v xml:space="preserve"> 1 April 2022 – 31 March 2032</v>
      </c>
      <c r="R3" s="284"/>
      <c r="S3" s="284"/>
      <c r="T3" s="25"/>
    </row>
    <row r="4" spans="1:20" customFormat="1" ht="21" x14ac:dyDescent="0.35">
      <c r="A4" s="85" t="s">
        <v>153</v>
      </c>
      <c r="B4" s="53"/>
      <c r="C4" s="48"/>
      <c r="D4" s="48"/>
      <c r="E4" s="48"/>
      <c r="F4" s="48"/>
      <c r="G4" s="52"/>
      <c r="H4" s="48"/>
      <c r="I4" s="48"/>
      <c r="J4" s="48"/>
      <c r="K4" s="48"/>
      <c r="L4" s="48"/>
      <c r="M4" s="48"/>
      <c r="N4" s="48"/>
      <c r="O4" s="48"/>
      <c r="P4" s="49"/>
      <c r="Q4" s="48"/>
      <c r="R4" s="48"/>
      <c r="S4" s="48"/>
      <c r="T4" s="25"/>
    </row>
    <row r="5" spans="1:20" s="108" customFormat="1" ht="46.5" customHeight="1" x14ac:dyDescent="0.2">
      <c r="A5" s="280" t="s">
        <v>191</v>
      </c>
      <c r="B5" s="281"/>
      <c r="C5" s="281"/>
      <c r="D5" s="281"/>
      <c r="E5" s="281"/>
      <c r="F5" s="281"/>
      <c r="G5" s="281"/>
      <c r="H5" s="281"/>
      <c r="I5" s="281"/>
      <c r="J5" s="281"/>
      <c r="K5" s="281"/>
      <c r="L5" s="281"/>
      <c r="M5" s="281"/>
      <c r="N5" s="281"/>
      <c r="O5" s="281"/>
      <c r="P5" s="281"/>
      <c r="Q5" s="281"/>
      <c r="R5" s="281"/>
      <c r="S5" s="281"/>
      <c r="T5" s="107"/>
    </row>
    <row r="6" spans="1:20" customFormat="1" ht="15" customHeight="1" x14ac:dyDescent="0.2">
      <c r="A6" s="38" t="s">
        <v>240</v>
      </c>
      <c r="B6" s="56"/>
      <c r="C6" s="49"/>
      <c r="D6" s="48"/>
      <c r="E6" s="48"/>
      <c r="F6" s="48"/>
      <c r="G6" s="52"/>
      <c r="H6" s="48"/>
      <c r="I6" s="48"/>
      <c r="J6" s="48"/>
      <c r="K6" s="48"/>
      <c r="L6" s="48"/>
      <c r="M6" s="48"/>
      <c r="N6" s="48"/>
      <c r="O6" s="48"/>
      <c r="P6" s="48"/>
      <c r="Q6" s="48"/>
      <c r="R6" s="48"/>
      <c r="S6" s="48"/>
      <c r="T6" s="25"/>
    </row>
    <row r="7" spans="1:20" customFormat="1" ht="15" customHeight="1" x14ac:dyDescent="0.2">
      <c r="A7" s="41">
        <v>7</v>
      </c>
      <c r="B7" s="118"/>
      <c r="C7" s="98"/>
      <c r="D7" s="102"/>
      <c r="E7" s="102"/>
      <c r="F7" s="102"/>
      <c r="G7" s="102"/>
      <c r="H7" s="122"/>
      <c r="I7" s="122" t="s">
        <v>82</v>
      </c>
      <c r="J7" s="122" t="s">
        <v>161</v>
      </c>
      <c r="K7" s="122" t="s">
        <v>162</v>
      </c>
      <c r="L7" s="122" t="s">
        <v>163</v>
      </c>
      <c r="M7" s="122" t="s">
        <v>164</v>
      </c>
      <c r="N7" s="122" t="s">
        <v>165</v>
      </c>
      <c r="O7" s="122" t="s">
        <v>167</v>
      </c>
      <c r="P7" s="122" t="s">
        <v>168</v>
      </c>
      <c r="Q7" s="122" t="s">
        <v>169</v>
      </c>
      <c r="R7" s="122" t="s">
        <v>170</v>
      </c>
      <c r="S7" s="122" t="s">
        <v>171</v>
      </c>
      <c r="T7" s="134"/>
    </row>
    <row r="8" spans="1:20" customFormat="1" ht="15" customHeight="1" x14ac:dyDescent="0.2">
      <c r="A8" s="41">
        <v>8</v>
      </c>
      <c r="B8" s="118"/>
      <c r="C8" s="120"/>
      <c r="D8" s="102"/>
      <c r="E8" s="102"/>
      <c r="F8" s="102"/>
      <c r="G8" s="102"/>
      <c r="H8" s="191" t="str">
        <f>IF(ISNUMBER(CoverSheet!$C$12),"for year ended","")</f>
        <v>for year ended</v>
      </c>
      <c r="I8" s="123">
        <f>IF(ISNUMBER(CoverSheet!$C$12),DATE(YEAR(CoverSheet!$C$12),MONTH(CoverSheet!$C$12),DAY(CoverSheet!$C$12))-1,"")</f>
        <v>44651</v>
      </c>
      <c r="J8" s="123">
        <f>IF(ISNUMBER(CoverSheet!$C$12),DATE(YEAR(CoverSheet!$C$12)+1,MONTH(CoverSheet!$C$12),DAY(CoverSheet!$C$12))-1,"")</f>
        <v>45016</v>
      </c>
      <c r="K8" s="123">
        <f>IF(ISNUMBER(CoverSheet!$C$12),DATE(YEAR(CoverSheet!$C$12)+2,MONTH(CoverSheet!$C$12),DAY(CoverSheet!$C$12))-1,"")</f>
        <v>45382</v>
      </c>
      <c r="L8" s="123">
        <f>IF(ISNUMBER(CoverSheet!$C$12),DATE(YEAR(CoverSheet!$C$12)+3,MONTH(CoverSheet!$C$12),DAY(CoverSheet!$C$12))-1,"")</f>
        <v>45747</v>
      </c>
      <c r="M8" s="123">
        <f>IF(ISNUMBER(CoverSheet!$C$12),DATE(YEAR(CoverSheet!$C$12)+4,MONTH(CoverSheet!$C$12),DAY(CoverSheet!$C$12))-1,"")</f>
        <v>46112</v>
      </c>
      <c r="N8" s="123">
        <f>IF(ISNUMBER(CoverSheet!$C$12),DATE(YEAR(CoverSheet!$C$12)+5,MONTH(CoverSheet!$C$12),DAY(CoverSheet!$C$12))-1,"")</f>
        <v>46477</v>
      </c>
      <c r="O8" s="123">
        <f>IF(ISNUMBER(CoverSheet!$C$12),DATE(YEAR(CoverSheet!$C$12)+6,MONTH(CoverSheet!$C$12),DAY(CoverSheet!$C$12))-1,"")</f>
        <v>46843</v>
      </c>
      <c r="P8" s="123">
        <f>IF(ISNUMBER(CoverSheet!$C$12),DATE(YEAR(CoverSheet!$C$12)+7,MONTH(CoverSheet!$C$12),DAY(CoverSheet!$C$12))-1,"")</f>
        <v>47208</v>
      </c>
      <c r="Q8" s="123">
        <f>IF(ISNUMBER(CoverSheet!$C$12),DATE(YEAR(CoverSheet!$C$12)+8,MONTH(CoverSheet!$C$12),DAY(CoverSheet!$C$12))-1,"")</f>
        <v>47573</v>
      </c>
      <c r="R8" s="123">
        <f>IF(ISNUMBER(CoverSheet!$C$12),DATE(YEAR(CoverSheet!$C$12)+9,MONTH(CoverSheet!$C$12),DAY(CoverSheet!$C$12))-1,"")</f>
        <v>47938</v>
      </c>
      <c r="S8" s="123">
        <f>IF(ISNUMBER(CoverSheet!$C$12),DATE(YEAR(CoverSheet!$C$12)+10,MONTH(CoverSheet!$C$12),DAY(CoverSheet!$C$12))-1,"")</f>
        <v>48304</v>
      </c>
      <c r="T8" s="134"/>
    </row>
    <row r="9" spans="1:20" s="61" customFormat="1" ht="30" customHeight="1" x14ac:dyDescent="0.25">
      <c r="A9" s="58">
        <v>9</v>
      </c>
      <c r="B9" s="118"/>
      <c r="C9" s="92" t="s">
        <v>213</v>
      </c>
      <c r="D9" s="120"/>
      <c r="E9" s="102"/>
      <c r="F9" s="102"/>
      <c r="G9" s="102"/>
      <c r="H9" s="62"/>
      <c r="I9" s="59" t="s">
        <v>212</v>
      </c>
      <c r="J9" s="123"/>
      <c r="K9" s="123"/>
      <c r="L9" s="123"/>
      <c r="M9" s="123"/>
      <c r="N9" s="123"/>
      <c r="O9" s="123"/>
      <c r="P9" s="123"/>
      <c r="Q9" s="123"/>
      <c r="R9" s="123"/>
      <c r="S9" s="62"/>
      <c r="T9" s="134"/>
    </row>
    <row r="10" spans="1:20" customFormat="1" ht="15" customHeight="1" x14ac:dyDescent="0.2">
      <c r="A10" s="58">
        <v>10</v>
      </c>
      <c r="B10" s="118"/>
      <c r="C10" s="96"/>
      <c r="D10" s="96"/>
      <c r="E10" s="99" t="s">
        <v>62</v>
      </c>
      <c r="F10" s="99"/>
      <c r="G10" s="99"/>
      <c r="H10" s="102"/>
      <c r="I10" s="169">
        <v>4778.0728505842562</v>
      </c>
      <c r="J10" s="169">
        <v>4812.9636226728771</v>
      </c>
      <c r="K10" s="169">
        <v>4822.0220463448877</v>
      </c>
      <c r="L10" s="169">
        <v>4857.119730386391</v>
      </c>
      <c r="M10" s="169">
        <v>4857.2789773609329</v>
      </c>
      <c r="N10" s="169">
        <v>5159.870086918073</v>
      </c>
      <c r="O10" s="169">
        <v>5198.4605159329985</v>
      </c>
      <c r="P10" s="169">
        <v>5238.5767270670749</v>
      </c>
      <c r="Q10" s="169">
        <v>5280.3622342285307</v>
      </c>
      <c r="R10" s="169">
        <v>5377.4231727403612</v>
      </c>
      <c r="S10" s="169">
        <v>5474.4841112521935</v>
      </c>
      <c r="T10" s="134"/>
    </row>
    <row r="11" spans="1:20" customFormat="1" ht="15" customHeight="1" x14ac:dyDescent="0.2">
      <c r="A11" s="58">
        <v>11</v>
      </c>
      <c r="B11" s="118"/>
      <c r="C11" s="96"/>
      <c r="D11" s="96"/>
      <c r="E11" s="99" t="s">
        <v>61</v>
      </c>
      <c r="F11" s="99"/>
      <c r="G11" s="99"/>
      <c r="H11" s="102"/>
      <c r="I11" s="169">
        <v>5576.928250848986</v>
      </c>
      <c r="J11" s="169">
        <v>5255.9514858099874</v>
      </c>
      <c r="K11" s="169">
        <v>3927.0945124520103</v>
      </c>
      <c r="L11" s="169">
        <v>3937.8806306512352</v>
      </c>
      <c r="M11" s="169">
        <v>3921.7983618609005</v>
      </c>
      <c r="N11" s="169">
        <v>4266.5580607026641</v>
      </c>
      <c r="O11" s="169">
        <v>4148.4599530080495</v>
      </c>
      <c r="P11" s="169">
        <v>4389.6125688843731</v>
      </c>
      <c r="Q11" s="169">
        <v>4456.8092489439741</v>
      </c>
      <c r="R11" s="169">
        <v>4538.7320544792874</v>
      </c>
      <c r="S11" s="169">
        <v>4620.6548600145998</v>
      </c>
      <c r="T11" s="134"/>
    </row>
    <row r="12" spans="1:20" customFormat="1" ht="15" customHeight="1" x14ac:dyDescent="0.2">
      <c r="A12" s="58">
        <v>12</v>
      </c>
      <c r="B12" s="118"/>
      <c r="C12" s="96"/>
      <c r="D12" s="96"/>
      <c r="E12" s="99" t="s">
        <v>80</v>
      </c>
      <c r="F12" s="99"/>
      <c r="G12" s="99"/>
      <c r="H12" s="102"/>
      <c r="I12" s="169">
        <v>10536.932791773741</v>
      </c>
      <c r="J12" s="169">
        <v>10117.339655220836</v>
      </c>
      <c r="K12" s="169">
        <v>10394.228282564673</v>
      </c>
      <c r="L12" s="169">
        <v>9569.8618079384305</v>
      </c>
      <c r="M12" s="169">
        <v>9757.8686518572395</v>
      </c>
      <c r="N12" s="169">
        <v>9954.9592302140682</v>
      </c>
      <c r="O12" s="169">
        <v>9802.8764410139065</v>
      </c>
      <c r="P12" s="169">
        <v>9458.0799163631164</v>
      </c>
      <c r="Q12" s="169">
        <v>10359.028756348198</v>
      </c>
      <c r="R12" s="169">
        <v>9907.4683813927168</v>
      </c>
      <c r="S12" s="169">
        <v>10744.545590152869</v>
      </c>
      <c r="T12" s="134"/>
    </row>
    <row r="13" spans="1:20" customFormat="1" ht="15" customHeight="1" thickBot="1" x14ac:dyDescent="0.25">
      <c r="A13" s="58">
        <v>13</v>
      </c>
      <c r="B13" s="118"/>
      <c r="C13" s="96"/>
      <c r="D13" s="96"/>
      <c r="E13" s="99" t="s">
        <v>76</v>
      </c>
      <c r="F13" s="99"/>
      <c r="G13" s="99"/>
      <c r="H13" s="102"/>
      <c r="I13" s="169">
        <v>0</v>
      </c>
      <c r="J13" s="169">
        <v>0</v>
      </c>
      <c r="K13" s="169">
        <v>0</v>
      </c>
      <c r="L13" s="169">
        <v>0</v>
      </c>
      <c r="M13" s="169">
        <v>0</v>
      </c>
      <c r="N13" s="169">
        <v>0</v>
      </c>
      <c r="O13" s="169">
        <v>0</v>
      </c>
      <c r="P13" s="169">
        <v>0</v>
      </c>
      <c r="Q13" s="169">
        <v>0</v>
      </c>
      <c r="R13" s="169">
        <v>0</v>
      </c>
      <c r="S13" s="169">
        <v>0</v>
      </c>
      <c r="T13" s="134"/>
    </row>
    <row r="14" spans="1:20" s="74" customFormat="1" ht="15" customHeight="1" thickBot="1" x14ac:dyDescent="0.25">
      <c r="A14" s="58">
        <v>14</v>
      </c>
      <c r="B14" s="118"/>
      <c r="C14" s="96"/>
      <c r="D14" s="60" t="s">
        <v>216</v>
      </c>
      <c r="E14" s="60"/>
      <c r="F14" s="99"/>
      <c r="G14" s="99"/>
      <c r="H14" s="102"/>
      <c r="I14" s="176">
        <f>SUM(I10:I13)</f>
        <v>20891.93389320698</v>
      </c>
      <c r="J14" s="176">
        <f t="shared" ref="J14:S14" si="0">SUM(J10:J13)</f>
        <v>20186.254763703699</v>
      </c>
      <c r="K14" s="176">
        <f t="shared" si="0"/>
        <v>19143.34484136157</v>
      </c>
      <c r="L14" s="176">
        <f t="shared" si="0"/>
        <v>18364.862168976055</v>
      </c>
      <c r="M14" s="176">
        <f t="shared" si="0"/>
        <v>18536.945991079072</v>
      </c>
      <c r="N14" s="176">
        <f t="shared" si="0"/>
        <v>19381.387377834806</v>
      </c>
      <c r="O14" s="176">
        <f t="shared" si="0"/>
        <v>19149.796909954952</v>
      </c>
      <c r="P14" s="176">
        <f t="shared" si="0"/>
        <v>19086.269212314564</v>
      </c>
      <c r="Q14" s="176">
        <f t="shared" si="0"/>
        <v>20096.200239520702</v>
      </c>
      <c r="R14" s="176">
        <f t="shared" si="0"/>
        <v>19823.623608612368</v>
      </c>
      <c r="S14" s="176">
        <f t="shared" si="0"/>
        <v>20839.684561419665</v>
      </c>
      <c r="T14" s="134"/>
    </row>
    <row r="15" spans="1:20" customFormat="1" ht="15" customHeight="1" x14ac:dyDescent="0.2">
      <c r="A15" s="58">
        <v>15</v>
      </c>
      <c r="B15" s="118"/>
      <c r="C15" s="96"/>
      <c r="D15" s="96"/>
      <c r="E15" s="99" t="s">
        <v>93</v>
      </c>
      <c r="F15" s="99"/>
      <c r="G15" s="99"/>
      <c r="H15" s="102"/>
      <c r="I15" s="169">
        <v>13245.444</v>
      </c>
      <c r="J15" s="169">
        <v>14258.817999999999</v>
      </c>
      <c r="K15" s="169">
        <v>15313.732579434842</v>
      </c>
      <c r="L15" s="169">
        <v>16906.904916440875</v>
      </c>
      <c r="M15" s="169">
        <v>15985.059357871454</v>
      </c>
      <c r="N15" s="169">
        <v>15941.499508892875</v>
      </c>
      <c r="O15" s="169">
        <v>16304.481028505352</v>
      </c>
      <c r="P15" s="169">
        <v>16322.878365135432</v>
      </c>
      <c r="Q15" s="169">
        <v>16759.731671073769</v>
      </c>
      <c r="R15" s="169">
        <v>17073.16369339238</v>
      </c>
      <c r="S15" s="169">
        <v>17373.982111580059</v>
      </c>
      <c r="T15" s="134"/>
    </row>
    <row r="16" spans="1:20" customFormat="1" ht="15" customHeight="1" thickBot="1" x14ac:dyDescent="0.25">
      <c r="A16" s="58">
        <v>16</v>
      </c>
      <c r="B16" s="118"/>
      <c r="C16" s="96"/>
      <c r="D16" s="96"/>
      <c r="E16" s="99" t="s">
        <v>60</v>
      </c>
      <c r="F16" s="99"/>
      <c r="G16" s="99"/>
      <c r="H16" s="102"/>
      <c r="I16" s="169">
        <v>13233.817999999999</v>
      </c>
      <c r="J16" s="169">
        <v>13855.264999999999</v>
      </c>
      <c r="K16" s="169">
        <v>15514.818511690941</v>
      </c>
      <c r="L16" s="169">
        <v>16258.510746104028</v>
      </c>
      <c r="M16" s="169">
        <v>15539.238014297194</v>
      </c>
      <c r="N16" s="169">
        <v>15506.311032315512</v>
      </c>
      <c r="O16" s="169">
        <v>15809.667176779198</v>
      </c>
      <c r="P16" s="169">
        <v>16113.023321242876</v>
      </c>
      <c r="Q16" s="169">
        <v>16416.379465706555</v>
      </c>
      <c r="R16" s="169">
        <v>16719.735610170239</v>
      </c>
      <c r="S16" s="169">
        <v>17022.572810838006</v>
      </c>
      <c r="T16" s="134"/>
    </row>
    <row r="17" spans="1:20" s="74" customFormat="1" ht="15" customHeight="1" thickBot="1" x14ac:dyDescent="0.25">
      <c r="A17" s="58">
        <v>17</v>
      </c>
      <c r="B17" s="118"/>
      <c r="C17" s="96"/>
      <c r="D17" s="60" t="s">
        <v>209</v>
      </c>
      <c r="E17" s="60"/>
      <c r="F17" s="99"/>
      <c r="G17" s="99"/>
      <c r="H17" s="102"/>
      <c r="I17" s="176">
        <f>SUM(I15:I16)</f>
        <v>26479.261999999999</v>
      </c>
      <c r="J17" s="176">
        <f t="shared" ref="J17:S17" si="1">SUM(J15:J16)</f>
        <v>28114.082999999999</v>
      </c>
      <c r="K17" s="176">
        <f t="shared" si="1"/>
        <v>30828.551091125781</v>
      </c>
      <c r="L17" s="176">
        <f t="shared" si="1"/>
        <v>33165.415662544903</v>
      </c>
      <c r="M17" s="176">
        <f t="shared" si="1"/>
        <v>31524.29737216865</v>
      </c>
      <c r="N17" s="176">
        <f t="shared" si="1"/>
        <v>31447.81054120839</v>
      </c>
      <c r="O17" s="176">
        <f t="shared" si="1"/>
        <v>32114.148205284549</v>
      </c>
      <c r="P17" s="176">
        <f t="shared" si="1"/>
        <v>32435.901686378307</v>
      </c>
      <c r="Q17" s="176">
        <f t="shared" si="1"/>
        <v>33176.111136780324</v>
      </c>
      <c r="R17" s="176">
        <f t="shared" si="1"/>
        <v>33792.899303562619</v>
      </c>
      <c r="S17" s="176">
        <f t="shared" si="1"/>
        <v>34396.554922418065</v>
      </c>
      <c r="T17" s="134"/>
    </row>
    <row r="18" spans="1:20" customFormat="1" ht="15" customHeight="1" thickBot="1" x14ac:dyDescent="0.25">
      <c r="A18" s="58">
        <v>18</v>
      </c>
      <c r="B18" s="118"/>
      <c r="C18" s="96"/>
      <c r="D18" s="97" t="s">
        <v>79</v>
      </c>
      <c r="E18" s="97"/>
      <c r="F18" s="99"/>
      <c r="G18" s="99"/>
      <c r="H18" s="102"/>
      <c r="I18" s="176">
        <f>I14+I17</f>
        <v>47371.195893206983</v>
      </c>
      <c r="J18" s="176">
        <f t="shared" ref="J18:S18" si="2">J14+J17</f>
        <v>48300.337763703697</v>
      </c>
      <c r="K18" s="176">
        <f t="shared" si="2"/>
        <v>49971.89593248735</v>
      </c>
      <c r="L18" s="176">
        <f t="shared" si="2"/>
        <v>51530.277831520958</v>
      </c>
      <c r="M18" s="176">
        <f t="shared" si="2"/>
        <v>50061.243363247719</v>
      </c>
      <c r="N18" s="176">
        <f t="shared" si="2"/>
        <v>50829.197919043196</v>
      </c>
      <c r="O18" s="176">
        <f t="shared" si="2"/>
        <v>51263.945115239505</v>
      </c>
      <c r="P18" s="176">
        <f t="shared" si="2"/>
        <v>51522.170898692872</v>
      </c>
      <c r="Q18" s="176">
        <f t="shared" si="2"/>
        <v>53272.311376301026</v>
      </c>
      <c r="R18" s="176">
        <f t="shared" si="2"/>
        <v>53616.522912174987</v>
      </c>
      <c r="S18" s="176">
        <f t="shared" si="2"/>
        <v>55236.239483837729</v>
      </c>
      <c r="T18" s="134"/>
    </row>
    <row r="19" spans="1:20" s="71" customFormat="1" ht="43.5" customHeight="1" x14ac:dyDescent="0.2">
      <c r="A19" s="58">
        <v>19</v>
      </c>
      <c r="B19" s="118"/>
      <c r="C19" s="98"/>
      <c r="D19" s="102"/>
      <c r="E19" s="102"/>
      <c r="F19" s="102"/>
      <c r="G19" s="102"/>
      <c r="H19" s="122"/>
      <c r="I19" s="122" t="s">
        <v>82</v>
      </c>
      <c r="J19" s="122" t="s">
        <v>161</v>
      </c>
      <c r="K19" s="122" t="s">
        <v>162</v>
      </c>
      <c r="L19" s="122" t="s">
        <v>163</v>
      </c>
      <c r="M19" s="122" t="s">
        <v>164</v>
      </c>
      <c r="N19" s="122" t="s">
        <v>165</v>
      </c>
      <c r="O19" s="122" t="s">
        <v>167</v>
      </c>
      <c r="P19" s="122" t="s">
        <v>168</v>
      </c>
      <c r="Q19" s="122" t="s">
        <v>169</v>
      </c>
      <c r="R19" s="122" t="s">
        <v>170</v>
      </c>
      <c r="S19" s="122" t="s">
        <v>171</v>
      </c>
      <c r="T19" s="134"/>
    </row>
    <row r="20" spans="1:20" s="71" customFormat="1" ht="15" customHeight="1" x14ac:dyDescent="0.2">
      <c r="A20" s="58">
        <v>20</v>
      </c>
      <c r="B20" s="118"/>
      <c r="C20" s="120"/>
      <c r="D20" s="102"/>
      <c r="E20" s="102"/>
      <c r="F20" s="102"/>
      <c r="G20" s="102"/>
      <c r="H20" s="189" t="str">
        <f>IF(ISNUMBER(CoverSheet!$C$12),"for year ended","")</f>
        <v>for year ended</v>
      </c>
      <c r="I20" s="123">
        <f>IF(ISNUMBER(CoverSheet!$C$12),DATE(YEAR(CoverSheet!$C$12),MONTH(CoverSheet!$C$12),DAY(CoverSheet!$C$12))-1,"")</f>
        <v>44651</v>
      </c>
      <c r="J20" s="123">
        <f>IF(ISNUMBER(CoverSheet!$C$12),DATE(YEAR(CoverSheet!$C$12)+1,MONTH(CoverSheet!$C$12),DAY(CoverSheet!$C$12))-1,"")</f>
        <v>45016</v>
      </c>
      <c r="K20" s="123">
        <f>IF(ISNUMBER(CoverSheet!$C$12),DATE(YEAR(CoverSheet!$C$12)+2,MONTH(CoverSheet!$C$12),DAY(CoverSheet!$C$12))-1,"")</f>
        <v>45382</v>
      </c>
      <c r="L20" s="123">
        <f>IF(ISNUMBER(CoverSheet!$C$12),DATE(YEAR(CoverSheet!$C$12)+3,MONTH(CoverSheet!$C$12),DAY(CoverSheet!$C$12))-1,"")</f>
        <v>45747</v>
      </c>
      <c r="M20" s="123">
        <f>IF(ISNUMBER(CoverSheet!$C$12),DATE(YEAR(CoverSheet!$C$12)+4,MONTH(CoverSheet!$C$12),DAY(CoverSheet!$C$12))-1,"")</f>
        <v>46112</v>
      </c>
      <c r="N20" s="123">
        <f>IF(ISNUMBER(CoverSheet!$C$12),DATE(YEAR(CoverSheet!$C$12)+5,MONTH(CoverSheet!$C$12),DAY(CoverSheet!$C$12))-1,"")</f>
        <v>46477</v>
      </c>
      <c r="O20" s="123">
        <f>IF(ISNUMBER(CoverSheet!$C$12),DATE(YEAR(CoverSheet!$C$12)+6,MONTH(CoverSheet!$C$12),DAY(CoverSheet!$C$12))-1,"")</f>
        <v>46843</v>
      </c>
      <c r="P20" s="123">
        <f>IF(ISNUMBER(CoverSheet!$C$12),DATE(YEAR(CoverSheet!$C$12)+7,MONTH(CoverSheet!$C$12),DAY(CoverSheet!$C$12))-1,"")</f>
        <v>47208</v>
      </c>
      <c r="Q20" s="123">
        <f>IF(ISNUMBER(CoverSheet!$C$12),DATE(YEAR(CoverSheet!$C$12)+8,MONTH(CoverSheet!$C$12),DAY(CoverSheet!$C$12))-1,"")</f>
        <v>47573</v>
      </c>
      <c r="R20" s="123">
        <f>IF(ISNUMBER(CoverSheet!$C$12),DATE(YEAR(CoverSheet!$C$12)+9,MONTH(CoverSheet!$C$12),DAY(CoverSheet!$C$12))-1,"")</f>
        <v>47938</v>
      </c>
      <c r="S20" s="123">
        <f>IF(ISNUMBER(CoverSheet!$C$12),DATE(YEAR(CoverSheet!$C$12)+10,MONTH(CoverSheet!$C$12),DAY(CoverSheet!$C$12))-1,"")</f>
        <v>48304</v>
      </c>
      <c r="T20" s="134"/>
    </row>
    <row r="21" spans="1:20" customFormat="1" ht="30" customHeight="1" x14ac:dyDescent="0.2">
      <c r="A21" s="41">
        <v>21</v>
      </c>
      <c r="B21" s="118"/>
      <c r="C21" s="96"/>
      <c r="D21" s="96"/>
      <c r="E21" s="97"/>
      <c r="F21" s="102"/>
      <c r="G21" s="102"/>
      <c r="H21" s="102"/>
      <c r="I21" s="59" t="s">
        <v>180</v>
      </c>
      <c r="J21" s="102"/>
      <c r="K21" s="102"/>
      <c r="L21" s="102"/>
      <c r="M21" s="102"/>
      <c r="N21" s="102"/>
      <c r="O21" s="102"/>
      <c r="P21" s="102"/>
      <c r="Q21" s="102"/>
      <c r="R21" s="62"/>
      <c r="S21" s="62"/>
      <c r="T21" s="134"/>
    </row>
    <row r="22" spans="1:20" customFormat="1" ht="15" customHeight="1" x14ac:dyDescent="0.2">
      <c r="A22" s="41">
        <v>22</v>
      </c>
      <c r="B22" s="118"/>
      <c r="C22" s="96"/>
      <c r="D22" s="96"/>
      <c r="E22" s="98" t="s">
        <v>62</v>
      </c>
      <c r="F22" s="105"/>
      <c r="G22" s="105"/>
      <c r="H22" s="102"/>
      <c r="I22" s="169">
        <v>4778.0728505842562</v>
      </c>
      <c r="J22" s="169">
        <v>4709.3375070435804</v>
      </c>
      <c r="K22" s="169">
        <v>4601.2916821165118</v>
      </c>
      <c r="L22" s="169">
        <v>4339.9117861524728</v>
      </c>
      <c r="M22" s="169">
        <v>4252.5436045803744</v>
      </c>
      <c r="N22" s="169">
        <v>4429.5778542471671</v>
      </c>
      <c r="O22" s="169">
        <v>4377.5444465585269</v>
      </c>
      <c r="P22" s="169">
        <v>4328.7205411059522</v>
      </c>
      <c r="Q22" s="169">
        <v>4283.0455596040938</v>
      </c>
      <c r="R22" s="169">
        <v>4283.0455596040938</v>
      </c>
      <c r="S22" s="169">
        <v>4283.0455596040938</v>
      </c>
      <c r="T22" s="134"/>
    </row>
    <row r="23" spans="1:20" customFormat="1" ht="15" customHeight="1" x14ac:dyDescent="0.2">
      <c r="A23" s="41">
        <v>23</v>
      </c>
      <c r="B23" s="118"/>
      <c r="C23" s="96"/>
      <c r="D23" s="96"/>
      <c r="E23" s="98" t="s">
        <v>61</v>
      </c>
      <c r="F23" s="105"/>
      <c r="G23" s="105"/>
      <c r="H23" s="102"/>
      <c r="I23" s="169">
        <v>5576.928250848986</v>
      </c>
      <c r="J23" s="169">
        <v>5142.7875645526638</v>
      </c>
      <c r="K23" s="169">
        <v>3747.3298838871442</v>
      </c>
      <c r="L23" s="169">
        <v>3518.5573982268888</v>
      </c>
      <c r="M23" s="169">
        <v>3433.5311230664952</v>
      </c>
      <c r="N23" s="169">
        <v>3662.699017842217</v>
      </c>
      <c r="O23" s="169">
        <v>3493.3549602620255</v>
      </c>
      <c r="P23" s="169">
        <v>3627.2077482894815</v>
      </c>
      <c r="Q23" s="169">
        <v>3615.0393130142593</v>
      </c>
      <c r="R23" s="169">
        <v>3615.0393130142593</v>
      </c>
      <c r="S23" s="169">
        <v>3615.0393130142593</v>
      </c>
      <c r="T23" s="134"/>
    </row>
    <row r="24" spans="1:20" customFormat="1" ht="15" customHeight="1" x14ac:dyDescent="0.2">
      <c r="A24" s="41">
        <v>24</v>
      </c>
      <c r="B24" s="118"/>
      <c r="C24" s="96"/>
      <c r="D24" s="96"/>
      <c r="E24" s="98" t="s">
        <v>80</v>
      </c>
      <c r="F24" s="105"/>
      <c r="G24" s="105"/>
      <c r="H24" s="102"/>
      <c r="I24" s="169">
        <v>10536.932791773741</v>
      </c>
      <c r="J24" s="169">
        <v>9897.813021586473</v>
      </c>
      <c r="K24" s="169">
        <v>9921.5918991963681</v>
      </c>
      <c r="L24" s="169">
        <v>8605.8792629671279</v>
      </c>
      <c r="M24" s="169">
        <v>8594.7310416683813</v>
      </c>
      <c r="N24" s="169">
        <v>8595.5228166225024</v>
      </c>
      <c r="O24" s="169">
        <v>8300.6202055813192</v>
      </c>
      <c r="P24" s="169">
        <v>7856.8136180106912</v>
      </c>
      <c r="Q24" s="169">
        <v>8445.1064014745916</v>
      </c>
      <c r="R24" s="169">
        <v>7929.4268616613745</v>
      </c>
      <c r="S24" s="169">
        <v>8445.1064014745898</v>
      </c>
      <c r="T24" s="134"/>
    </row>
    <row r="25" spans="1:20" customFormat="1" ht="15" customHeight="1" thickBot="1" x14ac:dyDescent="0.25">
      <c r="A25" s="41">
        <v>25</v>
      </c>
      <c r="B25" s="118"/>
      <c r="C25" s="96"/>
      <c r="D25" s="96"/>
      <c r="E25" s="98" t="s">
        <v>76</v>
      </c>
      <c r="F25" s="105"/>
      <c r="G25" s="105"/>
      <c r="H25" s="102"/>
      <c r="I25" s="169">
        <v>0</v>
      </c>
      <c r="J25" s="169">
        <v>0</v>
      </c>
      <c r="K25" s="169">
        <v>0</v>
      </c>
      <c r="L25" s="169">
        <v>0</v>
      </c>
      <c r="M25" s="169">
        <v>0</v>
      </c>
      <c r="N25" s="169">
        <v>0</v>
      </c>
      <c r="O25" s="169">
        <v>0</v>
      </c>
      <c r="P25" s="169">
        <v>0</v>
      </c>
      <c r="Q25" s="169">
        <v>0</v>
      </c>
      <c r="R25" s="169">
        <v>0</v>
      </c>
      <c r="S25" s="169">
        <v>0</v>
      </c>
      <c r="T25" s="134"/>
    </row>
    <row r="26" spans="1:20" s="74" customFormat="1" ht="15" customHeight="1" thickBot="1" x14ac:dyDescent="0.25">
      <c r="A26" s="58">
        <v>26</v>
      </c>
      <c r="B26" s="118"/>
      <c r="C26" s="96"/>
      <c r="D26" s="60" t="s">
        <v>216</v>
      </c>
      <c r="E26" s="60"/>
      <c r="F26" s="99"/>
      <c r="G26" s="99"/>
      <c r="H26" s="102"/>
      <c r="I26" s="176">
        <f t="shared" ref="I26:S26" si="3">SUM(I22:I25)</f>
        <v>20891.93389320698</v>
      </c>
      <c r="J26" s="176">
        <f t="shared" si="3"/>
        <v>19749.938093182718</v>
      </c>
      <c r="K26" s="176">
        <f t="shared" si="3"/>
        <v>18270.213465200024</v>
      </c>
      <c r="L26" s="176">
        <f t="shared" si="3"/>
        <v>16464.348447346489</v>
      </c>
      <c r="M26" s="176">
        <f t="shared" si="3"/>
        <v>16280.805769315251</v>
      </c>
      <c r="N26" s="176">
        <f t="shared" si="3"/>
        <v>16687.799688711886</v>
      </c>
      <c r="O26" s="176">
        <f t="shared" si="3"/>
        <v>16171.519612401871</v>
      </c>
      <c r="P26" s="176">
        <f t="shared" si="3"/>
        <v>15812.741907406125</v>
      </c>
      <c r="Q26" s="176">
        <f t="shared" si="3"/>
        <v>16343.191274092944</v>
      </c>
      <c r="R26" s="176">
        <f t="shared" si="3"/>
        <v>15827.511734279728</v>
      </c>
      <c r="S26" s="176">
        <f t="shared" si="3"/>
        <v>16343.191274092944</v>
      </c>
      <c r="T26" s="134"/>
    </row>
    <row r="27" spans="1:20" customFormat="1" ht="15" customHeight="1" x14ac:dyDescent="0.2">
      <c r="A27" s="41">
        <v>27</v>
      </c>
      <c r="B27" s="118"/>
      <c r="C27" s="96"/>
      <c r="D27" s="96"/>
      <c r="E27" s="98" t="s">
        <v>93</v>
      </c>
      <c r="F27" s="105"/>
      <c r="G27" s="105"/>
      <c r="H27" s="102"/>
      <c r="I27" s="169">
        <v>13245.444</v>
      </c>
      <c r="J27" s="169">
        <v>13952.348943946599</v>
      </c>
      <c r="K27" s="169">
        <v>14919.643507308283</v>
      </c>
      <c r="L27" s="169">
        <v>15238.565119423212</v>
      </c>
      <c r="M27" s="169">
        <v>14127.77551922223</v>
      </c>
      <c r="N27" s="169">
        <v>13822.210460845894</v>
      </c>
      <c r="O27" s="169">
        <v>13873.951798867969</v>
      </c>
      <c r="P27" s="169">
        <v>13635.941643966426</v>
      </c>
      <c r="Q27" s="169">
        <v>13749.772587614989</v>
      </c>
      <c r="R27" s="169">
        <v>13760.120855219404</v>
      </c>
      <c r="S27" s="169">
        <v>13760.120855219404</v>
      </c>
      <c r="T27" s="134"/>
    </row>
    <row r="28" spans="1:20" customFormat="1" ht="15" customHeight="1" thickBot="1" x14ac:dyDescent="0.25">
      <c r="A28" s="41">
        <v>28</v>
      </c>
      <c r="B28" s="118"/>
      <c r="C28" s="96"/>
      <c r="D28" s="96"/>
      <c r="E28" s="98" t="s">
        <v>60</v>
      </c>
      <c r="F28" s="105"/>
      <c r="G28" s="105"/>
      <c r="H28" s="102"/>
      <c r="I28" s="169">
        <v>13233.817999999999</v>
      </c>
      <c r="J28" s="169">
        <v>13549.298173499999</v>
      </c>
      <c r="K28" s="169">
        <v>15130.817331314809</v>
      </c>
      <c r="L28" s="169">
        <v>14866.837669273529</v>
      </c>
      <c r="M28" s="169">
        <v>13936.685131630593</v>
      </c>
      <c r="N28" s="169">
        <v>13639.488520389408</v>
      </c>
      <c r="O28" s="169">
        <v>13639.488520389408</v>
      </c>
      <c r="P28" s="169">
        <v>13639.488520389408</v>
      </c>
      <c r="Q28" s="169">
        <v>13639.488520389406</v>
      </c>
      <c r="R28" s="169">
        <v>13639.488520389408</v>
      </c>
      <c r="S28" s="169">
        <v>13639.059226707988</v>
      </c>
      <c r="T28" s="134"/>
    </row>
    <row r="29" spans="1:20" s="74" customFormat="1" ht="15" customHeight="1" thickBot="1" x14ac:dyDescent="0.25">
      <c r="A29" s="58">
        <v>29</v>
      </c>
      <c r="B29" s="118"/>
      <c r="C29" s="96"/>
      <c r="D29" s="60" t="s">
        <v>209</v>
      </c>
      <c r="E29" s="60"/>
      <c r="F29" s="99"/>
      <c r="G29" s="99"/>
      <c r="H29" s="102"/>
      <c r="I29" s="176">
        <f t="shared" ref="I29:S29" si="4">SUM(I27:I28)</f>
        <v>26479.261999999999</v>
      </c>
      <c r="J29" s="176">
        <f t="shared" si="4"/>
        <v>27501.647117446599</v>
      </c>
      <c r="K29" s="176">
        <f t="shared" si="4"/>
        <v>30050.46083862309</v>
      </c>
      <c r="L29" s="176">
        <f t="shared" si="4"/>
        <v>30105.402788696741</v>
      </c>
      <c r="M29" s="176">
        <f t="shared" si="4"/>
        <v>28064.460650852823</v>
      </c>
      <c r="N29" s="176">
        <f t="shared" si="4"/>
        <v>27461.698981235302</v>
      </c>
      <c r="O29" s="176">
        <f t="shared" si="4"/>
        <v>27513.440319257377</v>
      </c>
      <c r="P29" s="176">
        <f t="shared" si="4"/>
        <v>27275.430164355836</v>
      </c>
      <c r="Q29" s="176">
        <f t="shared" si="4"/>
        <v>27389.261108004393</v>
      </c>
      <c r="R29" s="176">
        <f t="shared" si="4"/>
        <v>27399.609375608812</v>
      </c>
      <c r="S29" s="176">
        <f t="shared" si="4"/>
        <v>27399.180081927392</v>
      </c>
      <c r="T29" s="134"/>
    </row>
    <row r="30" spans="1:20" customFormat="1" ht="15" customHeight="1" thickBot="1" x14ac:dyDescent="0.25">
      <c r="A30" s="41">
        <v>30</v>
      </c>
      <c r="B30" s="118"/>
      <c r="C30" s="96"/>
      <c r="D30" s="97" t="s">
        <v>79</v>
      </c>
      <c r="E30" s="97"/>
      <c r="F30" s="105"/>
      <c r="G30" s="105"/>
      <c r="H30" s="102"/>
      <c r="I30" s="176">
        <f>I26+I29</f>
        <v>47371.195893206983</v>
      </c>
      <c r="J30" s="176">
        <f t="shared" ref="J30:S30" si="5">J26+J29</f>
        <v>47251.585210629317</v>
      </c>
      <c r="K30" s="176">
        <f t="shared" si="5"/>
        <v>48320.674303823114</v>
      </c>
      <c r="L30" s="176">
        <f t="shared" si="5"/>
        <v>46569.75123604323</v>
      </c>
      <c r="M30" s="176">
        <f t="shared" si="5"/>
        <v>44345.266420168075</v>
      </c>
      <c r="N30" s="176">
        <f t="shared" si="5"/>
        <v>44149.498669947192</v>
      </c>
      <c r="O30" s="176">
        <f t="shared" si="5"/>
        <v>43684.95993165925</v>
      </c>
      <c r="P30" s="176">
        <f t="shared" si="5"/>
        <v>43088.172071761961</v>
      </c>
      <c r="Q30" s="176">
        <f t="shared" si="5"/>
        <v>43732.452382097341</v>
      </c>
      <c r="R30" s="176">
        <f t="shared" si="5"/>
        <v>43227.12110988854</v>
      </c>
      <c r="S30" s="176">
        <f t="shared" si="5"/>
        <v>43742.371356020332</v>
      </c>
      <c r="T30" s="134"/>
    </row>
    <row r="31" spans="1:20" customFormat="1" ht="30" customHeight="1" x14ac:dyDescent="0.25">
      <c r="A31" s="41">
        <v>31</v>
      </c>
      <c r="B31" s="118"/>
      <c r="C31" s="95" t="s">
        <v>98</v>
      </c>
      <c r="D31" s="96"/>
      <c r="E31" s="96"/>
      <c r="F31" s="105"/>
      <c r="G31" s="105"/>
      <c r="H31" s="105"/>
      <c r="I31" s="98"/>
      <c r="J31" s="98"/>
      <c r="K31" s="102"/>
      <c r="L31" s="102"/>
      <c r="M31" s="102"/>
      <c r="N31" s="98"/>
      <c r="O31" s="102"/>
      <c r="P31" s="98"/>
      <c r="Q31" s="98"/>
      <c r="R31" s="102"/>
      <c r="S31" s="102"/>
      <c r="T31" s="134"/>
    </row>
    <row r="32" spans="1:20" customFormat="1" ht="15" customHeight="1" x14ac:dyDescent="0.2">
      <c r="A32" s="41">
        <v>32</v>
      </c>
      <c r="B32" s="118"/>
      <c r="C32" s="282"/>
      <c r="D32" s="282"/>
      <c r="E32" s="285" t="s">
        <v>217</v>
      </c>
      <c r="F32" s="104"/>
      <c r="G32" s="135"/>
      <c r="H32" s="105"/>
      <c r="I32" s="98"/>
      <c r="J32" s="98"/>
      <c r="K32" s="102"/>
      <c r="L32" s="102"/>
      <c r="M32" s="102"/>
      <c r="N32" s="98"/>
      <c r="O32" s="102"/>
      <c r="P32" s="98"/>
      <c r="Q32" s="98"/>
      <c r="R32" s="102"/>
      <c r="S32" s="102"/>
      <c r="T32" s="134"/>
    </row>
    <row r="33" spans="1:20" customFormat="1" ht="15" customHeight="1" x14ac:dyDescent="0.2">
      <c r="A33" s="41">
        <v>33</v>
      </c>
      <c r="B33" s="118"/>
      <c r="C33" s="282"/>
      <c r="D33" s="282"/>
      <c r="E33" s="285"/>
      <c r="F33" s="104"/>
      <c r="G33" s="135"/>
      <c r="H33" s="102"/>
      <c r="I33" s="169"/>
      <c r="J33" s="169"/>
      <c r="K33" s="169"/>
      <c r="L33" s="169"/>
      <c r="M33" s="169"/>
      <c r="N33" s="169"/>
      <c r="O33" s="169"/>
      <c r="P33" s="169"/>
      <c r="Q33" s="169"/>
      <c r="R33" s="169"/>
      <c r="S33" s="169"/>
      <c r="T33" s="134"/>
    </row>
    <row r="34" spans="1:20" customFormat="1" ht="15" customHeight="1" x14ac:dyDescent="0.2">
      <c r="A34" s="41">
        <v>34</v>
      </c>
      <c r="B34" s="118"/>
      <c r="C34" s="96"/>
      <c r="D34" s="96"/>
      <c r="E34" s="103" t="s">
        <v>192</v>
      </c>
      <c r="F34" s="105"/>
      <c r="G34" s="105"/>
      <c r="H34" s="102"/>
      <c r="I34" s="169"/>
      <c r="J34" s="169"/>
      <c r="K34" s="169"/>
      <c r="L34" s="169"/>
      <c r="M34" s="169"/>
      <c r="N34" s="169"/>
      <c r="O34" s="169"/>
      <c r="P34" s="169"/>
      <c r="Q34" s="169"/>
      <c r="R34" s="169"/>
      <c r="S34" s="169"/>
      <c r="T34" s="134"/>
    </row>
    <row r="35" spans="1:20" customFormat="1" ht="15" customHeight="1" x14ac:dyDescent="0.2">
      <c r="A35" s="41">
        <v>35</v>
      </c>
      <c r="B35" s="118"/>
      <c r="C35" s="96"/>
      <c r="D35" s="96"/>
      <c r="E35" s="98" t="s">
        <v>90</v>
      </c>
      <c r="F35" s="98"/>
      <c r="G35" s="105"/>
      <c r="H35" s="102"/>
      <c r="I35" s="169"/>
      <c r="J35" s="169"/>
      <c r="K35" s="169"/>
      <c r="L35" s="169"/>
      <c r="M35" s="169"/>
      <c r="N35" s="169"/>
      <c r="O35" s="169"/>
      <c r="P35" s="169"/>
      <c r="Q35" s="169"/>
      <c r="R35" s="169"/>
      <c r="S35" s="169"/>
      <c r="T35" s="134"/>
    </row>
    <row r="36" spans="1:20" s="82" customFormat="1" ht="15" customHeight="1" x14ac:dyDescent="0.2">
      <c r="A36" s="58">
        <v>36</v>
      </c>
      <c r="B36" s="118"/>
      <c r="C36" s="96"/>
      <c r="D36" s="96"/>
      <c r="E36" s="98" t="s">
        <v>144</v>
      </c>
      <c r="F36" s="98"/>
      <c r="G36" s="105"/>
      <c r="H36" s="102"/>
      <c r="I36" s="169"/>
      <c r="J36" s="169"/>
      <c r="K36" s="169"/>
      <c r="L36" s="169"/>
      <c r="M36" s="169"/>
      <c r="N36" s="169"/>
      <c r="O36" s="169"/>
      <c r="P36" s="169"/>
      <c r="Q36" s="169"/>
      <c r="R36" s="169"/>
      <c r="S36" s="169"/>
      <c r="T36" s="134"/>
    </row>
    <row r="37" spans="1:20" s="63" customFormat="1" ht="15" customHeight="1" x14ac:dyDescent="0.2">
      <c r="A37" s="58">
        <v>37</v>
      </c>
      <c r="B37" s="110" t="s">
        <v>193</v>
      </c>
      <c r="C37" s="96"/>
      <c r="D37" s="96"/>
      <c r="E37" s="97"/>
      <c r="F37" s="105"/>
      <c r="G37" s="105"/>
      <c r="H37" s="102"/>
      <c r="I37" s="105"/>
      <c r="J37" s="102"/>
      <c r="K37" s="105"/>
      <c r="L37" s="102"/>
      <c r="M37" s="105"/>
      <c r="N37" s="102"/>
      <c r="O37" s="105"/>
      <c r="P37" s="102"/>
      <c r="Q37" s="105"/>
      <c r="R37" s="102"/>
      <c r="S37" s="102"/>
      <c r="T37" s="134"/>
    </row>
    <row r="38" spans="1:20" customFormat="1" ht="15" customHeight="1" x14ac:dyDescent="0.2">
      <c r="A38" s="58">
        <v>38</v>
      </c>
      <c r="B38" s="118"/>
      <c r="C38" s="96"/>
      <c r="D38" s="96"/>
      <c r="E38" s="97"/>
      <c r="F38" s="102"/>
      <c r="G38" s="102"/>
      <c r="H38" s="102"/>
      <c r="I38" s="102"/>
      <c r="J38" s="102"/>
      <c r="K38" s="102"/>
      <c r="L38" s="102"/>
      <c r="M38" s="102"/>
      <c r="N38" s="102"/>
      <c r="O38" s="102"/>
      <c r="P38" s="102"/>
      <c r="Q38" s="102"/>
      <c r="R38" s="102"/>
      <c r="S38" s="102"/>
      <c r="T38" s="134"/>
    </row>
    <row r="39" spans="1:20" s="71" customFormat="1" ht="15" customHeight="1" x14ac:dyDescent="0.2">
      <c r="A39" s="58">
        <v>39</v>
      </c>
      <c r="B39" s="118"/>
      <c r="C39" s="98"/>
      <c r="D39" s="102"/>
      <c r="E39" s="102"/>
      <c r="F39" s="102"/>
      <c r="G39" s="102"/>
      <c r="H39" s="122"/>
      <c r="I39" s="122" t="s">
        <v>82</v>
      </c>
      <c r="J39" s="122" t="s">
        <v>161</v>
      </c>
      <c r="K39" s="122" t="s">
        <v>162</v>
      </c>
      <c r="L39" s="122" t="s">
        <v>163</v>
      </c>
      <c r="M39" s="122" t="s">
        <v>164</v>
      </c>
      <c r="N39" s="122" t="s">
        <v>165</v>
      </c>
      <c r="O39" s="122" t="s">
        <v>167</v>
      </c>
      <c r="P39" s="122" t="s">
        <v>168</v>
      </c>
      <c r="Q39" s="122" t="s">
        <v>169</v>
      </c>
      <c r="R39" s="122" t="s">
        <v>170</v>
      </c>
      <c r="S39" s="122" t="s">
        <v>171</v>
      </c>
      <c r="T39" s="134"/>
    </row>
    <row r="40" spans="1:20" s="71" customFormat="1" ht="15" customHeight="1" x14ac:dyDescent="0.2">
      <c r="A40" s="58">
        <v>40</v>
      </c>
      <c r="B40" s="118"/>
      <c r="C40" s="120"/>
      <c r="D40" s="102"/>
      <c r="E40" s="102"/>
      <c r="F40" s="102"/>
      <c r="G40" s="102"/>
      <c r="H40" s="189" t="str">
        <f>IF(ISNUMBER(CoverSheet!$C$12),"for year ended","")</f>
        <v>for year ended</v>
      </c>
      <c r="I40" s="123">
        <f>IF(ISNUMBER(CoverSheet!$C$12),DATE(YEAR(CoverSheet!$C$12),MONTH(CoverSheet!$C$12),DAY(CoverSheet!$C$12))-1,"")</f>
        <v>44651</v>
      </c>
      <c r="J40" s="123">
        <f>IF(ISNUMBER(CoverSheet!$C$12),DATE(YEAR(CoverSheet!$C$12)+1,MONTH(CoverSheet!$C$12),DAY(CoverSheet!$C$12))-1,"")</f>
        <v>45016</v>
      </c>
      <c r="K40" s="123">
        <f>IF(ISNUMBER(CoverSheet!$C$12),DATE(YEAR(CoverSheet!$C$12)+2,MONTH(CoverSheet!$C$12),DAY(CoverSheet!$C$12))-1,"")</f>
        <v>45382</v>
      </c>
      <c r="L40" s="123">
        <f>IF(ISNUMBER(CoverSheet!$C$12),DATE(YEAR(CoverSheet!$C$12)+3,MONTH(CoverSheet!$C$12),DAY(CoverSheet!$C$12))-1,"")</f>
        <v>45747</v>
      </c>
      <c r="M40" s="123">
        <f>IF(ISNUMBER(CoverSheet!$C$12),DATE(YEAR(CoverSheet!$C$12)+4,MONTH(CoverSheet!$C$12),DAY(CoverSheet!$C$12))-1,"")</f>
        <v>46112</v>
      </c>
      <c r="N40" s="123">
        <f>IF(ISNUMBER(CoverSheet!$C$12),DATE(YEAR(CoverSheet!$C$12)+5,MONTH(CoverSheet!$C$12),DAY(CoverSheet!$C$12))-1,"")</f>
        <v>46477</v>
      </c>
      <c r="O40" s="123">
        <f>IF(ISNUMBER(CoverSheet!$C$12),DATE(YEAR(CoverSheet!$C$12)+6,MONTH(CoverSheet!$C$12),DAY(CoverSheet!$C$12))-1,"")</f>
        <v>46843</v>
      </c>
      <c r="P40" s="123">
        <f>IF(ISNUMBER(CoverSheet!$C$12),DATE(YEAR(CoverSheet!$C$12)+7,MONTH(CoverSheet!$C$12),DAY(CoverSheet!$C$12))-1,"")</f>
        <v>47208</v>
      </c>
      <c r="Q40" s="123">
        <f>IF(ISNUMBER(CoverSheet!$C$12),DATE(YEAR(CoverSheet!$C$12)+8,MONTH(CoverSheet!$C$12),DAY(CoverSheet!$C$12))-1,"")</f>
        <v>47573</v>
      </c>
      <c r="R40" s="123">
        <f>IF(ISNUMBER(CoverSheet!$C$12),DATE(YEAR(CoverSheet!$C$12)+9,MONTH(CoverSheet!$C$12),DAY(CoverSheet!$C$12))-1,"")</f>
        <v>47938</v>
      </c>
      <c r="S40" s="123">
        <f>IF(ISNUMBER(CoverSheet!$C$12),DATE(YEAR(CoverSheet!$C$12)+10,MONTH(CoverSheet!$C$12),DAY(CoverSheet!$C$12))-1,"")</f>
        <v>48304</v>
      </c>
      <c r="T40" s="134"/>
    </row>
    <row r="41" spans="1:20" customFormat="1" ht="30" customHeight="1" x14ac:dyDescent="0.25">
      <c r="A41" s="58">
        <v>41</v>
      </c>
      <c r="B41" s="118"/>
      <c r="C41" s="95" t="s">
        <v>95</v>
      </c>
      <c r="D41" s="96"/>
      <c r="E41" s="97"/>
      <c r="F41" s="105"/>
      <c r="G41" s="105"/>
      <c r="H41" s="102"/>
      <c r="I41" s="136" t="s">
        <v>182</v>
      </c>
      <c r="J41" s="102"/>
      <c r="K41" s="102"/>
      <c r="L41" s="102"/>
      <c r="M41" s="102"/>
      <c r="N41" s="102"/>
      <c r="O41" s="102"/>
      <c r="P41" s="102"/>
      <c r="Q41" s="102"/>
      <c r="R41" s="102"/>
      <c r="S41" s="102"/>
      <c r="T41" s="134"/>
    </row>
    <row r="42" spans="1:20" customFormat="1" ht="15" customHeight="1" x14ac:dyDescent="0.2">
      <c r="A42" s="58">
        <v>42</v>
      </c>
      <c r="B42" s="118"/>
      <c r="C42" s="96"/>
      <c r="D42" s="96"/>
      <c r="E42" s="98" t="s">
        <v>62</v>
      </c>
      <c r="F42" s="105"/>
      <c r="G42" s="105"/>
      <c r="H42" s="102"/>
      <c r="I42" s="172">
        <f t="shared" ref="I42:S42" si="6">I10-I22</f>
        <v>0</v>
      </c>
      <c r="J42" s="172">
        <f t="shared" si="6"/>
        <v>103.62611562929669</v>
      </c>
      <c r="K42" s="172">
        <f t="shared" si="6"/>
        <v>220.73036422837595</v>
      </c>
      <c r="L42" s="172">
        <f t="shared" si="6"/>
        <v>517.20794423391817</v>
      </c>
      <c r="M42" s="172">
        <f t="shared" si="6"/>
        <v>604.73537278055846</v>
      </c>
      <c r="N42" s="172">
        <f t="shared" si="6"/>
        <v>730.29223267090583</v>
      </c>
      <c r="O42" s="172">
        <f t="shared" si="6"/>
        <v>820.91606937447159</v>
      </c>
      <c r="P42" s="172">
        <f t="shared" si="6"/>
        <v>909.85618596112272</v>
      </c>
      <c r="Q42" s="172">
        <f t="shared" si="6"/>
        <v>997.31667462443693</v>
      </c>
      <c r="R42" s="172">
        <f t="shared" si="6"/>
        <v>1094.3776131362674</v>
      </c>
      <c r="S42" s="172">
        <f t="shared" si="6"/>
        <v>1191.4385516480997</v>
      </c>
      <c r="T42" s="134"/>
    </row>
    <row r="43" spans="1:20" customFormat="1" ht="15" customHeight="1" x14ac:dyDescent="0.2">
      <c r="A43" s="58">
        <v>43</v>
      </c>
      <c r="B43" s="118"/>
      <c r="C43" s="96"/>
      <c r="D43" s="96"/>
      <c r="E43" s="98" t="s">
        <v>61</v>
      </c>
      <c r="F43" s="105"/>
      <c r="G43" s="105"/>
      <c r="H43" s="102"/>
      <c r="I43" s="172">
        <f t="shared" ref="I43:S43" si="7">I11-I23</f>
        <v>0</v>
      </c>
      <c r="J43" s="172">
        <f t="shared" si="7"/>
        <v>113.16392125732364</v>
      </c>
      <c r="K43" s="172">
        <f t="shared" si="7"/>
        <v>179.76462856486614</v>
      </c>
      <c r="L43" s="172">
        <f t="shared" si="7"/>
        <v>419.32323242434632</v>
      </c>
      <c r="M43" s="172">
        <f t="shared" si="7"/>
        <v>488.26723879440533</v>
      </c>
      <c r="N43" s="172">
        <f t="shared" si="7"/>
        <v>603.85904286044706</v>
      </c>
      <c r="O43" s="172">
        <f t="shared" si="7"/>
        <v>655.10499274602398</v>
      </c>
      <c r="P43" s="172">
        <f t="shared" si="7"/>
        <v>762.40482059489159</v>
      </c>
      <c r="Q43" s="172">
        <f t="shared" si="7"/>
        <v>841.76993592971485</v>
      </c>
      <c r="R43" s="172">
        <f t="shared" si="7"/>
        <v>923.69274146502812</v>
      </c>
      <c r="S43" s="172">
        <f t="shared" si="7"/>
        <v>1005.6155470003405</v>
      </c>
      <c r="T43" s="134"/>
    </row>
    <row r="44" spans="1:20" customFormat="1" ht="15" customHeight="1" x14ac:dyDescent="0.2">
      <c r="A44" s="58">
        <v>44</v>
      </c>
      <c r="B44" s="118"/>
      <c r="C44" s="96"/>
      <c r="D44" s="96"/>
      <c r="E44" s="98" t="s">
        <v>80</v>
      </c>
      <c r="F44" s="105"/>
      <c r="G44" s="105"/>
      <c r="H44" s="102"/>
      <c r="I44" s="172">
        <f t="shared" ref="I44:S44" si="8">I12-I24</f>
        <v>0</v>
      </c>
      <c r="J44" s="172">
        <f t="shared" si="8"/>
        <v>219.52663363436295</v>
      </c>
      <c r="K44" s="172">
        <f t="shared" si="8"/>
        <v>472.63638336830445</v>
      </c>
      <c r="L44" s="172">
        <f t="shared" si="8"/>
        <v>963.98254497130256</v>
      </c>
      <c r="M44" s="172">
        <f t="shared" si="8"/>
        <v>1163.1376101888582</v>
      </c>
      <c r="N44" s="172">
        <f t="shared" si="8"/>
        <v>1359.4364135915657</v>
      </c>
      <c r="O44" s="172">
        <f t="shared" si="8"/>
        <v>1502.2562354325873</v>
      </c>
      <c r="P44" s="172">
        <f t="shared" si="8"/>
        <v>1601.2662983524251</v>
      </c>
      <c r="Q44" s="172">
        <f t="shared" si="8"/>
        <v>1913.9223548736063</v>
      </c>
      <c r="R44" s="172">
        <f t="shared" si="8"/>
        <v>1978.0415197313423</v>
      </c>
      <c r="S44" s="172">
        <f t="shared" si="8"/>
        <v>2299.4391886782796</v>
      </c>
      <c r="T44" s="134"/>
    </row>
    <row r="45" spans="1:20" customFormat="1" ht="15" customHeight="1" thickBot="1" x14ac:dyDescent="0.25">
      <c r="A45" s="58">
        <v>45</v>
      </c>
      <c r="B45" s="118"/>
      <c r="C45" s="96"/>
      <c r="D45" s="96"/>
      <c r="E45" s="98" t="s">
        <v>76</v>
      </c>
      <c r="F45" s="105"/>
      <c r="G45" s="105"/>
      <c r="H45" s="102"/>
      <c r="I45" s="172">
        <f t="shared" ref="I45:S45" si="9">I13-I25</f>
        <v>0</v>
      </c>
      <c r="J45" s="172">
        <f t="shared" si="9"/>
        <v>0</v>
      </c>
      <c r="K45" s="172">
        <f t="shared" si="9"/>
        <v>0</v>
      </c>
      <c r="L45" s="172">
        <f t="shared" si="9"/>
        <v>0</v>
      </c>
      <c r="M45" s="172">
        <f t="shared" si="9"/>
        <v>0</v>
      </c>
      <c r="N45" s="172">
        <f t="shared" si="9"/>
        <v>0</v>
      </c>
      <c r="O45" s="172">
        <f t="shared" si="9"/>
        <v>0</v>
      </c>
      <c r="P45" s="172">
        <f t="shared" si="9"/>
        <v>0</v>
      </c>
      <c r="Q45" s="172">
        <f t="shared" si="9"/>
        <v>0</v>
      </c>
      <c r="R45" s="172">
        <f t="shared" si="9"/>
        <v>0</v>
      </c>
      <c r="S45" s="172">
        <f t="shared" si="9"/>
        <v>0</v>
      </c>
      <c r="T45" s="134"/>
    </row>
    <row r="46" spans="1:20" s="74" customFormat="1" ht="15" customHeight="1" thickBot="1" x14ac:dyDescent="0.25">
      <c r="A46" s="58">
        <v>46</v>
      </c>
      <c r="B46" s="118"/>
      <c r="C46" s="96"/>
      <c r="D46" s="60" t="s">
        <v>216</v>
      </c>
      <c r="E46" s="60"/>
      <c r="F46" s="99"/>
      <c r="G46" s="99"/>
      <c r="H46" s="102"/>
      <c r="I46" s="176">
        <f>I14-I26</f>
        <v>0</v>
      </c>
      <c r="J46" s="176">
        <f t="shared" ref="J46:S46" si="10">J14-J26</f>
        <v>436.31667052098055</v>
      </c>
      <c r="K46" s="176">
        <f t="shared" si="10"/>
        <v>873.13137616154563</v>
      </c>
      <c r="L46" s="176">
        <f t="shared" si="10"/>
        <v>1900.5137216295661</v>
      </c>
      <c r="M46" s="176">
        <f t="shared" si="10"/>
        <v>2256.1402217638206</v>
      </c>
      <c r="N46" s="176">
        <f t="shared" si="10"/>
        <v>2693.58768912292</v>
      </c>
      <c r="O46" s="176">
        <f t="shared" si="10"/>
        <v>2978.2772975530806</v>
      </c>
      <c r="P46" s="176">
        <f t="shared" si="10"/>
        <v>3273.527304908439</v>
      </c>
      <c r="Q46" s="176">
        <f t="shared" si="10"/>
        <v>3753.0089654277581</v>
      </c>
      <c r="R46" s="176">
        <f t="shared" si="10"/>
        <v>3996.1118743326406</v>
      </c>
      <c r="S46" s="176">
        <f t="shared" si="10"/>
        <v>4496.4932873267207</v>
      </c>
      <c r="T46" s="134"/>
    </row>
    <row r="47" spans="1:20" customFormat="1" ht="15" customHeight="1" x14ac:dyDescent="0.2">
      <c r="A47" s="58">
        <v>47</v>
      </c>
      <c r="B47" s="118"/>
      <c r="C47" s="96"/>
      <c r="D47" s="96"/>
      <c r="E47" s="98" t="s">
        <v>93</v>
      </c>
      <c r="F47" s="105"/>
      <c r="G47" s="105"/>
      <c r="H47" s="102"/>
      <c r="I47" s="172">
        <f t="shared" ref="I47:S47" si="11">I15-I27</f>
        <v>0</v>
      </c>
      <c r="J47" s="172">
        <f t="shared" si="11"/>
        <v>306.46905605339998</v>
      </c>
      <c r="K47" s="172">
        <f t="shared" si="11"/>
        <v>394.08907212655868</v>
      </c>
      <c r="L47" s="172">
        <f t="shared" si="11"/>
        <v>1668.3397970176629</v>
      </c>
      <c r="M47" s="172">
        <f t="shared" si="11"/>
        <v>1857.283838649224</v>
      </c>
      <c r="N47" s="172">
        <f t="shared" si="11"/>
        <v>2119.2890480469814</v>
      </c>
      <c r="O47" s="172">
        <f t="shared" si="11"/>
        <v>2430.5292296373827</v>
      </c>
      <c r="P47" s="172">
        <f t="shared" si="11"/>
        <v>2686.936721169006</v>
      </c>
      <c r="Q47" s="172">
        <f t="shared" si="11"/>
        <v>3009.9590834587798</v>
      </c>
      <c r="R47" s="172">
        <f t="shared" si="11"/>
        <v>3313.0428381729762</v>
      </c>
      <c r="S47" s="172">
        <f t="shared" si="11"/>
        <v>3613.8612563606548</v>
      </c>
      <c r="T47" s="134"/>
    </row>
    <row r="48" spans="1:20" customFormat="1" ht="15" customHeight="1" thickBot="1" x14ac:dyDescent="0.25">
      <c r="A48" s="58">
        <v>48</v>
      </c>
      <c r="B48" s="118"/>
      <c r="C48" s="96"/>
      <c r="D48" s="96"/>
      <c r="E48" s="98" t="s">
        <v>60</v>
      </c>
      <c r="F48" s="105"/>
      <c r="G48" s="105"/>
      <c r="H48" s="102"/>
      <c r="I48" s="172">
        <f t="shared" ref="I48:S48" si="12">I16-I28</f>
        <v>0</v>
      </c>
      <c r="J48" s="172">
        <f t="shared" si="12"/>
        <v>305.96682650000002</v>
      </c>
      <c r="K48" s="172">
        <f t="shared" si="12"/>
        <v>384.00118037613174</v>
      </c>
      <c r="L48" s="172">
        <f t="shared" si="12"/>
        <v>1391.6730768304988</v>
      </c>
      <c r="M48" s="172">
        <f t="shared" si="12"/>
        <v>1602.5528826666014</v>
      </c>
      <c r="N48" s="172">
        <f t="shared" si="12"/>
        <v>1866.8225119261042</v>
      </c>
      <c r="O48" s="172">
        <f t="shared" si="12"/>
        <v>2170.1786563897895</v>
      </c>
      <c r="P48" s="172">
        <f t="shared" si="12"/>
        <v>2473.5348008534675</v>
      </c>
      <c r="Q48" s="172">
        <f t="shared" si="12"/>
        <v>2776.8909453171491</v>
      </c>
      <c r="R48" s="172">
        <f t="shared" si="12"/>
        <v>3080.2470897808307</v>
      </c>
      <c r="S48" s="172">
        <f t="shared" si="12"/>
        <v>3383.513584130018</v>
      </c>
      <c r="T48" s="134"/>
    </row>
    <row r="49" spans="1:20" s="74" customFormat="1" ht="15" customHeight="1" thickBot="1" x14ac:dyDescent="0.25">
      <c r="A49" s="58">
        <v>49</v>
      </c>
      <c r="B49" s="118"/>
      <c r="C49" s="96"/>
      <c r="D49" s="60" t="s">
        <v>209</v>
      </c>
      <c r="E49" s="60"/>
      <c r="F49" s="99"/>
      <c r="G49" s="99"/>
      <c r="H49" s="102"/>
      <c r="I49" s="176">
        <f>I17-I29</f>
        <v>0</v>
      </c>
      <c r="J49" s="176">
        <f t="shared" ref="J49:S49" si="13">J17-J29</f>
        <v>612.43588255340001</v>
      </c>
      <c r="K49" s="176">
        <f t="shared" si="13"/>
        <v>778.09025250269042</v>
      </c>
      <c r="L49" s="176">
        <f t="shared" si="13"/>
        <v>3060.0128738481617</v>
      </c>
      <c r="M49" s="176">
        <f t="shared" si="13"/>
        <v>3459.8367213158272</v>
      </c>
      <c r="N49" s="176">
        <f t="shared" si="13"/>
        <v>3986.1115599730874</v>
      </c>
      <c r="O49" s="176">
        <f t="shared" si="13"/>
        <v>4600.7078860271722</v>
      </c>
      <c r="P49" s="176">
        <f t="shared" si="13"/>
        <v>5160.4715220224716</v>
      </c>
      <c r="Q49" s="176">
        <f t="shared" si="13"/>
        <v>5786.8500287759307</v>
      </c>
      <c r="R49" s="176">
        <f t="shared" si="13"/>
        <v>6393.2899279538069</v>
      </c>
      <c r="S49" s="176">
        <f t="shared" si="13"/>
        <v>6997.3748404906728</v>
      </c>
      <c r="T49" s="134"/>
    </row>
    <row r="50" spans="1:20" customFormat="1" ht="15" customHeight="1" thickBot="1" x14ac:dyDescent="0.25">
      <c r="A50" s="58">
        <v>50</v>
      </c>
      <c r="B50" s="118"/>
      <c r="C50" s="96"/>
      <c r="D50" s="116" t="s">
        <v>79</v>
      </c>
      <c r="E50" s="97"/>
      <c r="F50" s="105"/>
      <c r="G50" s="105"/>
      <c r="H50" s="102"/>
      <c r="I50" s="176">
        <f>I46+I49</f>
        <v>0</v>
      </c>
      <c r="J50" s="176">
        <f t="shared" ref="J50:S50" si="14">J46+J49</f>
        <v>1048.7525530743806</v>
      </c>
      <c r="K50" s="176">
        <f t="shared" si="14"/>
        <v>1651.2216286642361</v>
      </c>
      <c r="L50" s="176">
        <f t="shared" si="14"/>
        <v>4960.5265954777278</v>
      </c>
      <c r="M50" s="176">
        <f t="shared" si="14"/>
        <v>5715.9769430796478</v>
      </c>
      <c r="N50" s="176">
        <f t="shared" si="14"/>
        <v>6679.6992490960074</v>
      </c>
      <c r="O50" s="176">
        <f t="shared" si="14"/>
        <v>7578.9851835802529</v>
      </c>
      <c r="P50" s="176">
        <f t="shared" si="14"/>
        <v>8433.9988269309106</v>
      </c>
      <c r="Q50" s="176">
        <f t="shared" si="14"/>
        <v>9539.8589942036888</v>
      </c>
      <c r="R50" s="176">
        <f t="shared" si="14"/>
        <v>10389.401802286447</v>
      </c>
      <c r="S50" s="176">
        <f t="shared" si="14"/>
        <v>11493.868127817394</v>
      </c>
      <c r="T50" s="134"/>
    </row>
    <row r="51" spans="1:20" customFormat="1" x14ac:dyDescent="0.2">
      <c r="A51" s="22"/>
      <c r="B51" s="121"/>
      <c r="C51" s="106"/>
      <c r="D51" s="106"/>
      <c r="E51" s="106"/>
      <c r="F51" s="106"/>
      <c r="G51" s="106"/>
      <c r="H51" s="106"/>
      <c r="I51" s="106"/>
      <c r="J51" s="106"/>
      <c r="K51" s="106"/>
      <c r="L51" s="106"/>
      <c r="M51" s="106"/>
      <c r="N51" s="106"/>
      <c r="O51" s="106"/>
      <c r="P51" s="106"/>
      <c r="Q51" s="106"/>
      <c r="R51" s="106"/>
      <c r="S51" s="106"/>
      <c r="T51" s="137"/>
    </row>
  </sheetData>
  <sheetProtection sheet="1" objects="1" formatRows="0" insertRows="0"/>
  <customSheetViews>
    <customSheetView guid="{21F2E024-704F-4E93-AC63-213755ECFFE0}" scale="40" showPageBreaks="1" showGridLines="0" fitToPage="1" printArea="1" view="pageBreakPreview">
      <pageMargins left="0.70866141732283472" right="0.70866141732283472" top="0.74803149606299213" bottom="0.74803149606299213" header="0.31496062992125984" footer="0.31496062992125984"/>
      <pageSetup paperSize="9" scale="5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C32:D33"/>
    <mergeCell ref="Q2:S2"/>
    <mergeCell ref="Q3:S3"/>
    <mergeCell ref="A5:S5"/>
    <mergeCell ref="E32:E33"/>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3:S36" xr:uid="{00000000-0002-0000-0400-000000000000}">
      <formula1>OR(AND(ISNUMBER(I33),I33&gt;=0),AND(ISTEXT(I33),I33="N/A"))</formula1>
    </dataValidation>
  </dataValidations>
  <pageMargins left="0.70866141732283472" right="0.70866141732283472" top="0.74803149606299213" bottom="0.74803149606299213" header="0.31496062992125989" footer="0.31496062992125989"/>
  <pageSetup paperSize="9" scale="46" orientation="landscape" cellComments="asDisplayed" r:id="rId2"/>
  <headerFooter>
    <oddHeader>&amp;CCommerce Commission Information Disclosure Template</oddHead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92D050"/>
  </sheetPr>
  <dimension ref="A1:O65"/>
  <sheetViews>
    <sheetView showGridLines="0" view="pageBreakPreview" zoomScaleNormal="100" zoomScaleSheetLayoutView="100" workbookViewId="0">
      <selection activeCell="I61" sqref="I61"/>
    </sheetView>
  </sheetViews>
  <sheetFormatPr defaultRowHeight="12.75" x14ac:dyDescent="0.2"/>
  <cols>
    <col min="1" max="1" width="4.5703125" style="19" customWidth="1"/>
    <col min="2" max="2" width="3.140625" style="51" customWidth="1"/>
    <col min="3" max="3" width="8.140625" style="10" customWidth="1"/>
    <col min="4" max="4" width="27.5703125" style="11" customWidth="1"/>
    <col min="5" max="5" width="59.42578125" style="15" customWidth="1"/>
    <col min="6" max="6" width="7" style="15" customWidth="1"/>
    <col min="7" max="7" width="13.140625" style="10" customWidth="1"/>
    <col min="8" max="8" width="13.140625" style="16" customWidth="1"/>
    <col min="9" max="11" width="13.140625" style="10" customWidth="1"/>
    <col min="12" max="12" width="13.140625" style="256" customWidth="1"/>
    <col min="13" max="13" width="13.140625" style="66" customWidth="1"/>
    <col min="14" max="14" width="13.140625" style="17" customWidth="1"/>
    <col min="15" max="15" width="2.5703125" style="10" customWidth="1"/>
    <col min="16" max="16384" width="9.140625" style="10"/>
  </cols>
  <sheetData>
    <row r="1" spans="1:15" ht="15" customHeight="1" x14ac:dyDescent="0.2">
      <c r="A1" s="161"/>
      <c r="B1" s="31"/>
      <c r="C1" s="31"/>
      <c r="D1" s="31"/>
      <c r="E1" s="31"/>
      <c r="F1" s="31"/>
      <c r="G1" s="31"/>
      <c r="H1" s="31"/>
      <c r="I1" s="31"/>
      <c r="J1" s="39"/>
      <c r="K1" s="31"/>
      <c r="L1" s="31"/>
      <c r="M1" s="31"/>
      <c r="N1" s="31"/>
      <c r="O1" s="32"/>
    </row>
    <row r="2" spans="1:15" ht="18" customHeight="1" x14ac:dyDescent="0.3">
      <c r="A2" s="162"/>
      <c r="B2" s="86"/>
      <c r="C2" s="86"/>
      <c r="D2" s="86"/>
      <c r="E2" s="86"/>
      <c r="F2" s="86"/>
      <c r="G2" s="86"/>
      <c r="H2" s="86"/>
      <c r="I2" s="86"/>
      <c r="J2" s="42" t="s">
        <v>7</v>
      </c>
      <c r="K2" s="283" t="str">
        <f>IF(NOT(ISBLANK(CoverSheet!$C$8)),CoverSheet!$C$8,"")</f>
        <v>Aurora Energy Limited</v>
      </c>
      <c r="L2" s="283"/>
      <c r="M2" s="283"/>
      <c r="N2" s="283"/>
      <c r="O2" s="25"/>
    </row>
    <row r="3" spans="1:15" ht="18" customHeight="1" x14ac:dyDescent="0.25">
      <c r="A3" s="162"/>
      <c r="B3" s="86"/>
      <c r="C3" s="86"/>
      <c r="D3" s="86"/>
      <c r="E3" s="86"/>
      <c r="F3" s="86"/>
      <c r="G3" s="86"/>
      <c r="H3" s="86"/>
      <c r="I3" s="86"/>
      <c r="J3" s="42" t="s">
        <v>81</v>
      </c>
      <c r="K3" s="284" t="str">
        <f>IF(ISNUMBER(CoverSheet!$C$12),TEXT(CoverSheet!$C$12,"_([$-1409]d mmmm yyyy;_(@")&amp;" –"&amp;TEXT(DATE(YEAR(CoverSheet!$C$12)+10,MONTH(CoverSheet!$C$12),DAY(CoverSheet!$C$12)-1),"_([$-1409]d mmmm yyyy;_(@"),"")</f>
        <v xml:space="preserve"> 1 April 2022 – 31 March 2032</v>
      </c>
      <c r="L3" s="284"/>
      <c r="M3" s="284"/>
      <c r="N3" s="284"/>
      <c r="O3" s="25"/>
    </row>
    <row r="4" spans="1:15" ht="21" x14ac:dyDescent="0.35">
      <c r="A4" s="149" t="s">
        <v>158</v>
      </c>
      <c r="B4" s="84"/>
      <c r="C4" s="86"/>
      <c r="D4" s="86"/>
      <c r="E4" s="86"/>
      <c r="F4" s="86"/>
      <c r="G4" s="86"/>
      <c r="H4" s="86"/>
      <c r="I4" s="86"/>
      <c r="J4" s="86"/>
      <c r="K4" s="86"/>
      <c r="L4" s="148"/>
      <c r="M4" s="86"/>
      <c r="N4" s="86"/>
      <c r="O4" s="25"/>
    </row>
    <row r="5" spans="1:15" s="113" customFormat="1" ht="49.5" customHeight="1" x14ac:dyDescent="0.2">
      <c r="A5" s="280" t="s">
        <v>236</v>
      </c>
      <c r="B5" s="281"/>
      <c r="C5" s="281"/>
      <c r="D5" s="281"/>
      <c r="E5" s="281"/>
      <c r="F5" s="281"/>
      <c r="G5" s="281"/>
      <c r="H5" s="281"/>
      <c r="I5" s="281"/>
      <c r="J5" s="281"/>
      <c r="K5" s="281"/>
      <c r="L5" s="281"/>
      <c r="M5" s="281"/>
      <c r="N5" s="281"/>
      <c r="O5" s="107"/>
    </row>
    <row r="6" spans="1:15" ht="15" customHeight="1" x14ac:dyDescent="0.2">
      <c r="A6" s="163" t="s">
        <v>240</v>
      </c>
      <c r="B6" s="56"/>
      <c r="C6" s="56"/>
      <c r="D6" s="86"/>
      <c r="E6" s="86"/>
      <c r="F6" s="86"/>
      <c r="G6" s="86"/>
      <c r="H6" s="86"/>
      <c r="I6" s="86"/>
      <c r="J6" s="86"/>
      <c r="K6" s="86"/>
      <c r="L6" s="148"/>
      <c r="M6" s="86"/>
      <c r="N6" s="86"/>
      <c r="O6" s="25"/>
    </row>
    <row r="7" spans="1:15" ht="15.75" x14ac:dyDescent="0.25">
      <c r="A7" s="164">
        <v>7</v>
      </c>
      <c r="B7" s="93"/>
      <c r="C7" s="102"/>
      <c r="D7" s="102"/>
      <c r="E7" s="102"/>
      <c r="F7" s="102"/>
      <c r="G7" s="286" t="s">
        <v>210</v>
      </c>
      <c r="H7" s="286"/>
      <c r="I7" s="286"/>
      <c r="J7" s="286"/>
      <c r="K7" s="286"/>
      <c r="L7" s="286"/>
      <c r="M7" s="286"/>
      <c r="N7" s="286"/>
      <c r="O7" s="20"/>
    </row>
    <row r="8" spans="1:15" s="66" customFormat="1" ht="15.75" x14ac:dyDescent="0.25">
      <c r="A8" s="164">
        <v>8</v>
      </c>
      <c r="B8" s="93"/>
      <c r="C8" s="102"/>
      <c r="D8" s="102"/>
      <c r="E8" s="102"/>
      <c r="F8" s="102"/>
      <c r="G8" s="111"/>
      <c r="H8" s="111"/>
      <c r="I8" s="111"/>
      <c r="J8" s="111"/>
      <c r="K8" s="111"/>
      <c r="L8" s="258"/>
      <c r="M8" s="102"/>
      <c r="N8" s="287" t="s">
        <v>211</v>
      </c>
      <c r="O8" s="20"/>
    </row>
    <row r="9" spans="1:15" s="13" customFormat="1" ht="49.5" customHeight="1" x14ac:dyDescent="0.2">
      <c r="A9" s="164">
        <v>9</v>
      </c>
      <c r="B9" s="94"/>
      <c r="C9" s="139" t="s">
        <v>14</v>
      </c>
      <c r="D9" s="139" t="s">
        <v>2</v>
      </c>
      <c r="E9" s="139" t="s">
        <v>15</v>
      </c>
      <c r="F9" s="133" t="s">
        <v>68</v>
      </c>
      <c r="G9" s="262" t="s">
        <v>306</v>
      </c>
      <c r="H9" s="262" t="s">
        <v>307</v>
      </c>
      <c r="I9" s="262" t="s">
        <v>308</v>
      </c>
      <c r="J9" s="262" t="s">
        <v>309</v>
      </c>
      <c r="K9" s="262" t="s">
        <v>310</v>
      </c>
      <c r="L9" s="257" t="s">
        <v>305</v>
      </c>
      <c r="M9" s="133" t="s">
        <v>65</v>
      </c>
      <c r="N9" s="288"/>
      <c r="O9" s="29"/>
    </row>
    <row r="10" spans="1:15" ht="15" customHeight="1" x14ac:dyDescent="0.25">
      <c r="A10" s="164">
        <v>10</v>
      </c>
      <c r="B10" s="93"/>
      <c r="C10" s="98" t="s">
        <v>16</v>
      </c>
      <c r="D10" s="98" t="s">
        <v>99</v>
      </c>
      <c r="E10" s="98" t="s">
        <v>17</v>
      </c>
      <c r="F10" s="100" t="s">
        <v>18</v>
      </c>
      <c r="G10" s="182">
        <v>7.4142720000000004E-3</v>
      </c>
      <c r="H10" s="182">
        <v>3.9923010000000002E-3</v>
      </c>
      <c r="I10" s="182">
        <v>8.3945248E-2</v>
      </c>
      <c r="J10" s="182">
        <v>0.223640123</v>
      </c>
      <c r="K10" s="182">
        <v>0.68100805600000003</v>
      </c>
      <c r="L10" s="182"/>
      <c r="M10" s="158">
        <v>3</v>
      </c>
      <c r="N10" s="182">
        <v>3.2099999999999997E-2</v>
      </c>
      <c r="O10" s="20"/>
    </row>
    <row r="11" spans="1:15" ht="15" customHeight="1" x14ac:dyDescent="0.25">
      <c r="A11" s="164">
        <v>11</v>
      </c>
      <c r="B11" s="93"/>
      <c r="C11" s="98" t="s">
        <v>16</v>
      </c>
      <c r="D11" s="98" t="s">
        <v>99</v>
      </c>
      <c r="E11" s="98" t="s">
        <v>19</v>
      </c>
      <c r="F11" s="100" t="s">
        <v>18</v>
      </c>
      <c r="G11" s="270">
        <v>0.24996014</v>
      </c>
      <c r="H11" s="270">
        <v>4.9585458999999998E-2</v>
      </c>
      <c r="I11" s="270">
        <v>0.243303571</v>
      </c>
      <c r="J11" s="270">
        <v>0.14070471900000001</v>
      </c>
      <c r="K11" s="270">
        <v>0.31644499999999998</v>
      </c>
      <c r="L11" s="270"/>
      <c r="M11" s="158">
        <v>3</v>
      </c>
      <c r="N11" s="182">
        <v>0.17879999999999999</v>
      </c>
      <c r="O11" s="20"/>
    </row>
    <row r="12" spans="1:15" ht="15" customHeight="1" x14ac:dyDescent="0.25">
      <c r="A12" s="164">
        <v>12</v>
      </c>
      <c r="B12" s="93"/>
      <c r="C12" s="98" t="s">
        <v>16</v>
      </c>
      <c r="D12" s="98" t="s">
        <v>99</v>
      </c>
      <c r="E12" s="98" t="s">
        <v>20</v>
      </c>
      <c r="F12" s="100" t="s">
        <v>18</v>
      </c>
      <c r="G12" s="182"/>
      <c r="H12" s="182"/>
      <c r="I12" s="182"/>
      <c r="J12" s="182"/>
      <c r="K12" s="182"/>
      <c r="L12" s="182"/>
      <c r="M12" s="158" t="s">
        <v>392</v>
      </c>
      <c r="N12" s="182"/>
      <c r="O12" s="20"/>
    </row>
    <row r="13" spans="1:15" ht="15" customHeight="1" x14ac:dyDescent="0.25">
      <c r="A13" s="164">
        <v>13</v>
      </c>
      <c r="B13" s="93"/>
      <c r="C13" s="98" t="s">
        <v>22</v>
      </c>
      <c r="D13" s="98" t="s">
        <v>100</v>
      </c>
      <c r="E13" s="98" t="s">
        <v>23</v>
      </c>
      <c r="F13" s="100" t="s">
        <v>24</v>
      </c>
      <c r="G13" s="182">
        <v>0.13540360017288233</v>
      </c>
      <c r="H13" s="182">
        <v>0</v>
      </c>
      <c r="I13" s="182">
        <v>5.4298354366445353E-2</v>
      </c>
      <c r="J13" s="182">
        <v>0.10523201329411236</v>
      </c>
      <c r="K13" s="182">
        <v>0.70506603216655983</v>
      </c>
      <c r="L13" s="182"/>
      <c r="M13" s="158">
        <v>3</v>
      </c>
      <c r="N13" s="182">
        <v>5.9900000000000002E-2</v>
      </c>
      <c r="O13" s="20"/>
    </row>
    <row r="14" spans="1:15" ht="15" customHeight="1" x14ac:dyDescent="0.25">
      <c r="A14" s="164">
        <v>14</v>
      </c>
      <c r="B14" s="93"/>
      <c r="C14" s="98" t="s">
        <v>22</v>
      </c>
      <c r="D14" s="98" t="s">
        <v>100</v>
      </c>
      <c r="E14" s="98" t="s">
        <v>25</v>
      </c>
      <c r="F14" s="100" t="s">
        <v>24</v>
      </c>
      <c r="G14" s="182"/>
      <c r="H14" s="182"/>
      <c r="I14" s="182"/>
      <c r="J14" s="182"/>
      <c r="K14" s="182"/>
      <c r="L14" s="182"/>
      <c r="M14" s="158" t="s">
        <v>392</v>
      </c>
      <c r="N14" s="182"/>
      <c r="O14" s="20"/>
    </row>
    <row r="15" spans="1:15" ht="15" customHeight="1" x14ac:dyDescent="0.25">
      <c r="A15" s="164">
        <v>15</v>
      </c>
      <c r="B15" s="93"/>
      <c r="C15" s="98" t="s">
        <v>22</v>
      </c>
      <c r="D15" s="98" t="s">
        <v>101</v>
      </c>
      <c r="E15" s="98" t="s">
        <v>26</v>
      </c>
      <c r="F15" s="100" t="s">
        <v>24</v>
      </c>
      <c r="G15" s="182">
        <v>0</v>
      </c>
      <c r="H15" s="182">
        <v>0</v>
      </c>
      <c r="I15" s="182">
        <v>0</v>
      </c>
      <c r="J15" s="182">
        <v>0</v>
      </c>
      <c r="K15" s="182">
        <v>1</v>
      </c>
      <c r="L15" s="182">
        <v>0</v>
      </c>
      <c r="M15" s="158">
        <v>2</v>
      </c>
      <c r="N15" s="182">
        <v>0</v>
      </c>
      <c r="O15" s="20"/>
    </row>
    <row r="16" spans="1:15" ht="15" customHeight="1" x14ac:dyDescent="0.25">
      <c r="A16" s="164">
        <v>16</v>
      </c>
      <c r="B16" s="93"/>
      <c r="C16" s="98" t="s">
        <v>22</v>
      </c>
      <c r="D16" s="98" t="s">
        <v>101</v>
      </c>
      <c r="E16" s="98" t="s">
        <v>27</v>
      </c>
      <c r="F16" s="100" t="s">
        <v>24</v>
      </c>
      <c r="G16" s="182">
        <v>0</v>
      </c>
      <c r="H16" s="182">
        <v>0</v>
      </c>
      <c r="I16" s="182">
        <v>0</v>
      </c>
      <c r="J16" s="182">
        <v>1</v>
      </c>
      <c r="K16" s="182">
        <v>0</v>
      </c>
      <c r="L16" s="182">
        <v>0</v>
      </c>
      <c r="M16" s="158">
        <v>2</v>
      </c>
      <c r="N16" s="182">
        <v>0.29076689000688211</v>
      </c>
      <c r="O16" s="20"/>
    </row>
    <row r="17" spans="1:15" ht="15" customHeight="1" x14ac:dyDescent="0.25">
      <c r="A17" s="164">
        <v>17</v>
      </c>
      <c r="B17" s="93"/>
      <c r="C17" s="98" t="s">
        <v>22</v>
      </c>
      <c r="D17" s="98" t="s">
        <v>101</v>
      </c>
      <c r="E17" s="98" t="s">
        <v>28</v>
      </c>
      <c r="F17" s="100" t="s">
        <v>24</v>
      </c>
      <c r="G17" s="182">
        <v>0</v>
      </c>
      <c r="H17" s="182">
        <v>0.48490239016870579</v>
      </c>
      <c r="I17" s="182">
        <v>0.51509760983129438</v>
      </c>
      <c r="J17" s="182">
        <v>0</v>
      </c>
      <c r="K17" s="182">
        <v>0</v>
      </c>
      <c r="L17" s="182">
        <v>0</v>
      </c>
      <c r="M17" s="158">
        <v>2</v>
      </c>
      <c r="N17" s="182">
        <v>0.78394965970440167</v>
      </c>
      <c r="O17" s="20"/>
    </row>
    <row r="18" spans="1:15" ht="15" customHeight="1" x14ac:dyDescent="0.25">
      <c r="A18" s="164">
        <v>18</v>
      </c>
      <c r="B18" s="93"/>
      <c r="C18" s="98" t="s">
        <v>22</v>
      </c>
      <c r="D18" s="98" t="s">
        <v>101</v>
      </c>
      <c r="E18" s="98" t="s">
        <v>29</v>
      </c>
      <c r="F18" s="100" t="s">
        <v>24</v>
      </c>
      <c r="G18" s="182">
        <v>0.68745683954408965</v>
      </c>
      <c r="H18" s="182">
        <v>0</v>
      </c>
      <c r="I18" s="182">
        <v>3.802279379325392E-2</v>
      </c>
      <c r="J18" s="182">
        <v>1.6870834880362034E-2</v>
      </c>
      <c r="K18" s="182">
        <v>0.25764953178229449</v>
      </c>
      <c r="L18" s="182"/>
      <c r="M18" s="158">
        <v>2</v>
      </c>
      <c r="N18" s="182">
        <v>0.72547963333734344</v>
      </c>
      <c r="O18" s="20"/>
    </row>
    <row r="19" spans="1:15" ht="15" customHeight="1" x14ac:dyDescent="0.25">
      <c r="A19" s="164">
        <v>19</v>
      </c>
      <c r="B19" s="93"/>
      <c r="C19" s="98" t="s">
        <v>22</v>
      </c>
      <c r="D19" s="98" t="s">
        <v>101</v>
      </c>
      <c r="E19" s="98" t="s">
        <v>30</v>
      </c>
      <c r="F19" s="100" t="s">
        <v>24</v>
      </c>
      <c r="G19" s="182">
        <v>0</v>
      </c>
      <c r="H19" s="182">
        <v>0</v>
      </c>
      <c r="I19" s="182">
        <v>0</v>
      </c>
      <c r="J19" s="182">
        <v>0</v>
      </c>
      <c r="K19" s="182">
        <v>0</v>
      </c>
      <c r="L19" s="182">
        <v>0</v>
      </c>
      <c r="M19" s="158" t="s">
        <v>392</v>
      </c>
      <c r="N19" s="182"/>
      <c r="O19" s="20"/>
    </row>
    <row r="20" spans="1:15" ht="15" customHeight="1" x14ac:dyDescent="0.25">
      <c r="A20" s="164">
        <v>20</v>
      </c>
      <c r="B20" s="93"/>
      <c r="C20" s="98" t="s">
        <v>22</v>
      </c>
      <c r="D20" s="98" t="s">
        <v>101</v>
      </c>
      <c r="E20" s="98" t="s">
        <v>31</v>
      </c>
      <c r="F20" s="100" t="s">
        <v>24</v>
      </c>
      <c r="G20" s="182">
        <v>0</v>
      </c>
      <c r="H20" s="182">
        <v>0</v>
      </c>
      <c r="I20" s="182">
        <v>0</v>
      </c>
      <c r="J20" s="182">
        <v>0</v>
      </c>
      <c r="K20" s="182">
        <v>0</v>
      </c>
      <c r="L20" s="182">
        <v>0</v>
      </c>
      <c r="M20" s="158" t="s">
        <v>392</v>
      </c>
      <c r="N20" s="182"/>
      <c r="O20" s="20"/>
    </row>
    <row r="21" spans="1:15" ht="15" customHeight="1" x14ac:dyDescent="0.25">
      <c r="A21" s="164">
        <v>21</v>
      </c>
      <c r="B21" s="93"/>
      <c r="C21" s="98" t="s">
        <v>22</v>
      </c>
      <c r="D21" s="98" t="s">
        <v>101</v>
      </c>
      <c r="E21" s="98" t="s">
        <v>32</v>
      </c>
      <c r="F21" s="100" t="s">
        <v>24</v>
      </c>
      <c r="G21" s="182">
        <v>0</v>
      </c>
      <c r="H21" s="182">
        <v>0</v>
      </c>
      <c r="I21" s="182">
        <v>0</v>
      </c>
      <c r="J21" s="182">
        <v>0</v>
      </c>
      <c r="K21" s="182">
        <v>0</v>
      </c>
      <c r="L21" s="182">
        <v>0</v>
      </c>
      <c r="M21" s="158" t="s">
        <v>392</v>
      </c>
      <c r="N21" s="182"/>
      <c r="O21" s="20"/>
    </row>
    <row r="22" spans="1:15" ht="15" customHeight="1" x14ac:dyDescent="0.25">
      <c r="A22" s="164">
        <v>22</v>
      </c>
      <c r="B22" s="93"/>
      <c r="C22" s="98" t="s">
        <v>22</v>
      </c>
      <c r="D22" s="98" t="s">
        <v>101</v>
      </c>
      <c r="E22" s="98" t="s">
        <v>33</v>
      </c>
      <c r="F22" s="100" t="s">
        <v>24</v>
      </c>
      <c r="G22" s="182">
        <v>0</v>
      </c>
      <c r="H22" s="182">
        <v>0</v>
      </c>
      <c r="I22" s="182">
        <v>0</v>
      </c>
      <c r="J22" s="182">
        <v>0</v>
      </c>
      <c r="K22" s="182">
        <v>0</v>
      </c>
      <c r="L22" s="182">
        <v>0</v>
      </c>
      <c r="M22" s="158" t="s">
        <v>392</v>
      </c>
      <c r="N22" s="182"/>
      <c r="O22" s="20"/>
    </row>
    <row r="23" spans="1:15" ht="15" customHeight="1" x14ac:dyDescent="0.25">
      <c r="A23" s="164">
        <v>23</v>
      </c>
      <c r="B23" s="93"/>
      <c r="C23" s="98" t="s">
        <v>22</v>
      </c>
      <c r="D23" s="98" t="s">
        <v>101</v>
      </c>
      <c r="E23" s="98" t="s">
        <v>34</v>
      </c>
      <c r="F23" s="100" t="s">
        <v>24</v>
      </c>
      <c r="G23" s="182"/>
      <c r="H23" s="182"/>
      <c r="I23" s="182"/>
      <c r="J23" s="182"/>
      <c r="K23" s="182"/>
      <c r="L23" s="182">
        <v>0</v>
      </c>
      <c r="M23" s="158" t="s">
        <v>392</v>
      </c>
      <c r="N23" s="182"/>
      <c r="O23" s="20"/>
    </row>
    <row r="24" spans="1:15" ht="15" customHeight="1" x14ac:dyDescent="0.25">
      <c r="A24" s="164">
        <v>24</v>
      </c>
      <c r="B24" s="93"/>
      <c r="C24" s="98" t="s">
        <v>22</v>
      </c>
      <c r="D24" s="98" t="s">
        <v>102</v>
      </c>
      <c r="E24" s="98" t="s">
        <v>35</v>
      </c>
      <c r="F24" s="100" t="s">
        <v>18</v>
      </c>
      <c r="G24" s="182">
        <v>4.7619047999999997E-2</v>
      </c>
      <c r="H24" s="182">
        <v>0</v>
      </c>
      <c r="I24" s="182">
        <v>0.33333333300000001</v>
      </c>
      <c r="J24" s="182">
        <v>0</v>
      </c>
      <c r="K24" s="182">
        <v>0.61904761900000005</v>
      </c>
      <c r="L24" s="182">
        <v>0</v>
      </c>
      <c r="M24" s="158">
        <v>2</v>
      </c>
      <c r="N24" s="182">
        <v>0.25</v>
      </c>
      <c r="O24" s="20"/>
    </row>
    <row r="25" spans="1:15" ht="15" customHeight="1" x14ac:dyDescent="0.25">
      <c r="A25" s="164">
        <v>25</v>
      </c>
      <c r="B25" s="93"/>
      <c r="C25" s="98" t="s">
        <v>22</v>
      </c>
      <c r="D25" s="98" t="s">
        <v>102</v>
      </c>
      <c r="E25" s="98" t="s">
        <v>36</v>
      </c>
      <c r="F25" s="100" t="s">
        <v>18</v>
      </c>
      <c r="G25" s="182"/>
      <c r="H25" s="182"/>
      <c r="I25" s="182"/>
      <c r="J25" s="182"/>
      <c r="K25" s="182"/>
      <c r="L25" s="182">
        <v>0</v>
      </c>
      <c r="M25" s="158" t="s">
        <v>392</v>
      </c>
      <c r="N25" s="182"/>
      <c r="O25" s="20"/>
    </row>
    <row r="26" spans="1:15" ht="15" customHeight="1" x14ac:dyDescent="0.25">
      <c r="A26" s="164">
        <v>26</v>
      </c>
      <c r="B26" s="93"/>
      <c r="C26" s="98" t="s">
        <v>22</v>
      </c>
      <c r="D26" s="98" t="s">
        <v>103</v>
      </c>
      <c r="E26" s="98" t="s">
        <v>104</v>
      </c>
      <c r="F26" s="100" t="s">
        <v>18</v>
      </c>
      <c r="G26" s="182">
        <v>0</v>
      </c>
      <c r="H26" s="182">
        <v>0</v>
      </c>
      <c r="I26" s="182">
        <v>0</v>
      </c>
      <c r="J26" s="182">
        <v>0</v>
      </c>
      <c r="K26" s="182">
        <v>1</v>
      </c>
      <c r="L26" s="182">
        <v>0</v>
      </c>
      <c r="M26" s="158">
        <v>3</v>
      </c>
      <c r="N26" s="182">
        <v>0</v>
      </c>
      <c r="O26" s="20"/>
    </row>
    <row r="27" spans="1:15" ht="15" customHeight="1" x14ac:dyDescent="0.25">
      <c r="A27" s="164">
        <v>27</v>
      </c>
      <c r="B27" s="93"/>
      <c r="C27" s="98" t="s">
        <v>22</v>
      </c>
      <c r="D27" s="98" t="s">
        <v>103</v>
      </c>
      <c r="E27" s="98" t="s">
        <v>105</v>
      </c>
      <c r="F27" s="100" t="s">
        <v>18</v>
      </c>
      <c r="G27" s="182">
        <v>0.23809523799999999</v>
      </c>
      <c r="H27" s="182">
        <v>0</v>
      </c>
      <c r="I27" s="182">
        <v>0.33333333300000001</v>
      </c>
      <c r="J27" s="182">
        <v>4.7619047999999997E-2</v>
      </c>
      <c r="K27" s="182">
        <v>0.38095238100000001</v>
      </c>
      <c r="L27" s="182">
        <v>0</v>
      </c>
      <c r="M27" s="158">
        <v>2</v>
      </c>
      <c r="N27" s="182">
        <v>0.23809523809523808</v>
      </c>
      <c r="O27" s="20"/>
    </row>
    <row r="28" spans="1:15" ht="15" customHeight="1" x14ac:dyDescent="0.25">
      <c r="A28" s="164">
        <v>28</v>
      </c>
      <c r="B28" s="93"/>
      <c r="C28" s="98" t="s">
        <v>22</v>
      </c>
      <c r="D28" s="98" t="s">
        <v>103</v>
      </c>
      <c r="E28" s="98" t="s">
        <v>106</v>
      </c>
      <c r="F28" s="100" t="s">
        <v>18</v>
      </c>
      <c r="G28" s="182"/>
      <c r="H28" s="182"/>
      <c r="I28" s="182"/>
      <c r="J28" s="182"/>
      <c r="K28" s="182"/>
      <c r="L28" s="182">
        <v>0</v>
      </c>
      <c r="M28" s="158" t="s">
        <v>392</v>
      </c>
      <c r="N28" s="182"/>
      <c r="O28" s="20"/>
    </row>
    <row r="29" spans="1:15" ht="15" customHeight="1" x14ac:dyDescent="0.25">
      <c r="A29" s="164">
        <v>29</v>
      </c>
      <c r="B29" s="93"/>
      <c r="C29" s="98" t="s">
        <v>22</v>
      </c>
      <c r="D29" s="98" t="s">
        <v>103</v>
      </c>
      <c r="E29" s="98" t="s">
        <v>107</v>
      </c>
      <c r="F29" s="100" t="s">
        <v>18</v>
      </c>
      <c r="G29" s="182"/>
      <c r="H29" s="182"/>
      <c r="I29" s="182"/>
      <c r="J29" s="182"/>
      <c r="K29" s="182"/>
      <c r="L29" s="182">
        <v>0</v>
      </c>
      <c r="M29" s="158" t="s">
        <v>392</v>
      </c>
      <c r="N29" s="182"/>
      <c r="O29" s="20"/>
    </row>
    <row r="30" spans="1:15" ht="15" customHeight="1" x14ac:dyDescent="0.25">
      <c r="A30" s="164">
        <v>30</v>
      </c>
      <c r="B30" s="93"/>
      <c r="C30" s="98" t="s">
        <v>22</v>
      </c>
      <c r="D30" s="98" t="s">
        <v>103</v>
      </c>
      <c r="E30" s="98" t="s">
        <v>37</v>
      </c>
      <c r="F30" s="100" t="s">
        <v>18</v>
      </c>
      <c r="G30" s="182"/>
      <c r="H30" s="182"/>
      <c r="I30" s="182"/>
      <c r="J30" s="182"/>
      <c r="K30" s="182"/>
      <c r="L30" s="182">
        <v>0</v>
      </c>
      <c r="M30" s="158" t="s">
        <v>392</v>
      </c>
      <c r="N30" s="182"/>
      <c r="O30" s="20"/>
    </row>
    <row r="31" spans="1:15" ht="15" customHeight="1" x14ac:dyDescent="0.25">
      <c r="A31" s="164">
        <v>31</v>
      </c>
      <c r="B31" s="93"/>
      <c r="C31" s="98" t="s">
        <v>22</v>
      </c>
      <c r="D31" s="98" t="s">
        <v>103</v>
      </c>
      <c r="E31" s="98" t="s">
        <v>108</v>
      </c>
      <c r="F31" s="100" t="s">
        <v>18</v>
      </c>
      <c r="G31" s="182"/>
      <c r="H31" s="182"/>
      <c r="I31" s="182"/>
      <c r="J31" s="182"/>
      <c r="K31" s="182"/>
      <c r="L31" s="182">
        <v>0</v>
      </c>
      <c r="M31" s="158" t="s">
        <v>392</v>
      </c>
      <c r="N31" s="182"/>
      <c r="O31" s="20"/>
    </row>
    <row r="32" spans="1:15" ht="15" customHeight="1" x14ac:dyDescent="0.25">
      <c r="A32" s="164">
        <v>32</v>
      </c>
      <c r="B32" s="93"/>
      <c r="C32" s="98" t="s">
        <v>22</v>
      </c>
      <c r="D32" s="98" t="s">
        <v>103</v>
      </c>
      <c r="E32" s="98" t="s">
        <v>109</v>
      </c>
      <c r="F32" s="100" t="s">
        <v>18</v>
      </c>
      <c r="G32" s="182">
        <v>0</v>
      </c>
      <c r="H32" s="182">
        <v>0</v>
      </c>
      <c r="I32" s="182">
        <v>0</v>
      </c>
      <c r="J32" s="182">
        <v>0</v>
      </c>
      <c r="K32" s="182">
        <v>1</v>
      </c>
      <c r="L32" s="182">
        <v>0</v>
      </c>
      <c r="M32" s="158">
        <v>2</v>
      </c>
      <c r="N32" s="182">
        <v>0</v>
      </c>
      <c r="O32" s="20"/>
    </row>
    <row r="33" spans="1:15" ht="15" customHeight="1" x14ac:dyDescent="0.25">
      <c r="A33" s="164">
        <v>33</v>
      </c>
      <c r="B33" s="93"/>
      <c r="C33" s="98" t="s">
        <v>22</v>
      </c>
      <c r="D33" s="98" t="s">
        <v>103</v>
      </c>
      <c r="E33" s="98" t="s">
        <v>110</v>
      </c>
      <c r="F33" s="100" t="s">
        <v>18</v>
      </c>
      <c r="G33" s="182">
        <v>0.38855421686746988</v>
      </c>
      <c r="H33" s="182">
        <v>4.5180722891566265E-2</v>
      </c>
      <c r="I33" s="182">
        <v>6.6265060240963861E-2</v>
      </c>
      <c r="J33" s="182">
        <v>6.3253012048192767E-2</v>
      </c>
      <c r="K33" s="182">
        <v>0.43674698795180722</v>
      </c>
      <c r="L33" s="182">
        <v>0</v>
      </c>
      <c r="M33" s="158">
        <v>3</v>
      </c>
      <c r="N33" s="182">
        <v>0.25903614457831325</v>
      </c>
      <c r="O33" s="20"/>
    </row>
    <row r="34" spans="1:15" ht="15" customHeight="1" x14ac:dyDescent="0.25">
      <c r="A34" s="164">
        <v>34</v>
      </c>
      <c r="B34" s="93"/>
      <c r="C34" s="98" t="s">
        <v>22</v>
      </c>
      <c r="D34" s="98" t="s">
        <v>103</v>
      </c>
      <c r="E34" s="98" t="s">
        <v>111</v>
      </c>
      <c r="F34" s="100" t="s">
        <v>18</v>
      </c>
      <c r="G34" s="182">
        <v>0.571428571</v>
      </c>
      <c r="H34" s="182">
        <v>0</v>
      </c>
      <c r="I34" s="182">
        <v>0.14285714299999999</v>
      </c>
      <c r="J34" s="182">
        <v>0.14285714299999999</v>
      </c>
      <c r="K34" s="182">
        <v>0.14285714299999999</v>
      </c>
      <c r="L34" s="182">
        <v>0</v>
      </c>
      <c r="M34" s="158">
        <v>2</v>
      </c>
      <c r="N34" s="182">
        <v>0.7142857142857143</v>
      </c>
      <c r="O34" s="20"/>
    </row>
    <row r="35" spans="1:15" s="82" customFormat="1" ht="15" customHeight="1" x14ac:dyDescent="0.25">
      <c r="A35" s="164">
        <v>35</v>
      </c>
      <c r="B35" s="93"/>
      <c r="C35" s="98"/>
      <c r="D35" s="98"/>
      <c r="E35" s="98"/>
      <c r="F35" s="141"/>
      <c r="G35" s="98"/>
      <c r="H35" s="98"/>
      <c r="I35" s="141"/>
      <c r="J35" s="98"/>
      <c r="K35" s="98"/>
      <c r="L35" s="98"/>
      <c r="M35" s="141"/>
      <c r="N35" s="141"/>
      <c r="O35" s="20"/>
    </row>
    <row r="36" spans="1:15" s="82" customFormat="1" ht="12.75" customHeight="1" x14ac:dyDescent="0.2">
      <c r="A36" s="164">
        <v>36</v>
      </c>
      <c r="B36" s="118"/>
      <c r="C36" s="102"/>
      <c r="D36" s="102"/>
      <c r="E36" s="102"/>
      <c r="F36" s="102"/>
      <c r="G36" s="286" t="s">
        <v>210</v>
      </c>
      <c r="H36" s="286"/>
      <c r="I36" s="286"/>
      <c r="J36" s="286"/>
      <c r="K36" s="286"/>
      <c r="L36" s="286"/>
      <c r="M36" s="286"/>
      <c r="N36" s="286"/>
      <c r="O36" s="20"/>
    </row>
    <row r="37" spans="1:15" s="82" customFormat="1" ht="12.75" customHeight="1" x14ac:dyDescent="0.2">
      <c r="A37" s="164">
        <v>37</v>
      </c>
      <c r="B37" s="118"/>
      <c r="C37" s="102"/>
      <c r="D37" s="102"/>
      <c r="E37" s="102"/>
      <c r="F37" s="102"/>
      <c r="G37" s="111"/>
      <c r="H37" s="111"/>
      <c r="I37" s="111"/>
      <c r="J37" s="111"/>
      <c r="K37" s="111"/>
      <c r="L37" s="258"/>
      <c r="M37" s="102"/>
      <c r="N37" s="287" t="s">
        <v>211</v>
      </c>
      <c r="O37" s="20"/>
    </row>
    <row r="38" spans="1:15" s="13" customFormat="1" ht="54" customHeight="1" x14ac:dyDescent="0.2">
      <c r="A38" s="164">
        <v>38</v>
      </c>
      <c r="B38" s="138"/>
      <c r="C38" s="139" t="s">
        <v>14</v>
      </c>
      <c r="D38" s="140" t="s">
        <v>2</v>
      </c>
      <c r="E38" s="140" t="s">
        <v>15</v>
      </c>
      <c r="F38" s="133" t="s">
        <v>68</v>
      </c>
      <c r="G38" s="262" t="s">
        <v>306</v>
      </c>
      <c r="H38" s="262" t="s">
        <v>307</v>
      </c>
      <c r="I38" s="262" t="s">
        <v>308</v>
      </c>
      <c r="J38" s="262" t="s">
        <v>309</v>
      </c>
      <c r="K38" s="262" t="s">
        <v>310</v>
      </c>
      <c r="L38" s="257" t="s">
        <v>305</v>
      </c>
      <c r="M38" s="133" t="s">
        <v>65</v>
      </c>
      <c r="N38" s="288"/>
      <c r="O38" s="29"/>
    </row>
    <row r="39" spans="1:15" ht="15" customHeight="1" x14ac:dyDescent="0.2">
      <c r="A39" s="164">
        <v>39</v>
      </c>
      <c r="B39" s="118"/>
      <c r="C39" s="98" t="s">
        <v>22</v>
      </c>
      <c r="D39" s="98" t="s">
        <v>201</v>
      </c>
      <c r="E39" s="98" t="s">
        <v>112</v>
      </c>
      <c r="F39" s="100" t="s">
        <v>18</v>
      </c>
      <c r="G39" s="182">
        <v>0.106060606</v>
      </c>
      <c r="H39" s="182">
        <v>9.0909090999999997E-2</v>
      </c>
      <c r="I39" s="182">
        <v>4.5454544999999999E-2</v>
      </c>
      <c r="J39" s="182">
        <v>0.212121212</v>
      </c>
      <c r="K39" s="182">
        <v>0.54545454500000001</v>
      </c>
      <c r="L39" s="182">
        <v>0</v>
      </c>
      <c r="M39" s="158">
        <v>3</v>
      </c>
      <c r="N39" s="182">
        <v>0.16666666666666666</v>
      </c>
      <c r="O39" s="20"/>
    </row>
    <row r="40" spans="1:15" ht="15" customHeight="1" x14ac:dyDescent="0.2">
      <c r="A40" s="164">
        <v>40</v>
      </c>
      <c r="B40" s="118"/>
      <c r="C40" s="98" t="s">
        <v>22</v>
      </c>
      <c r="D40" s="98" t="s">
        <v>113</v>
      </c>
      <c r="E40" s="98" t="s">
        <v>38</v>
      </c>
      <c r="F40" s="100" t="s">
        <v>24</v>
      </c>
      <c r="G40" s="182">
        <v>6.2483779000000003E-2</v>
      </c>
      <c r="H40" s="182">
        <v>4.3445237999999997E-2</v>
      </c>
      <c r="I40" s="182">
        <v>7.9054501999999999E-2</v>
      </c>
      <c r="J40" s="182">
        <v>0.101285789</v>
      </c>
      <c r="K40" s="182">
        <v>0.71373069099999997</v>
      </c>
      <c r="L40" s="182">
        <v>0</v>
      </c>
      <c r="M40" s="158">
        <v>3</v>
      </c>
      <c r="N40" s="182">
        <v>9.8960938751146019E-2</v>
      </c>
      <c r="O40" s="20"/>
    </row>
    <row r="41" spans="1:15" ht="15" customHeight="1" x14ac:dyDescent="0.2">
      <c r="A41" s="164">
        <v>41</v>
      </c>
      <c r="B41" s="118"/>
      <c r="C41" s="98" t="s">
        <v>22</v>
      </c>
      <c r="D41" s="98" t="s">
        <v>113</v>
      </c>
      <c r="E41" s="98" t="s">
        <v>39</v>
      </c>
      <c r="F41" s="100" t="s">
        <v>24</v>
      </c>
      <c r="G41" s="182">
        <v>0</v>
      </c>
      <c r="H41" s="182">
        <v>0</v>
      </c>
      <c r="I41" s="182">
        <v>0</v>
      </c>
      <c r="J41" s="182">
        <v>0</v>
      </c>
      <c r="K41" s="182">
        <v>0</v>
      </c>
      <c r="L41" s="182">
        <v>0</v>
      </c>
      <c r="M41" s="158" t="s">
        <v>392</v>
      </c>
      <c r="N41" s="182">
        <v>0</v>
      </c>
      <c r="O41" s="20"/>
    </row>
    <row r="42" spans="1:15" ht="15" customHeight="1" x14ac:dyDescent="0.2">
      <c r="A42" s="164">
        <v>42</v>
      </c>
      <c r="B42" s="118"/>
      <c r="C42" s="98" t="s">
        <v>22</v>
      </c>
      <c r="D42" s="98" t="s">
        <v>113</v>
      </c>
      <c r="E42" s="98" t="s">
        <v>114</v>
      </c>
      <c r="F42" s="100" t="s">
        <v>24</v>
      </c>
      <c r="G42" s="182">
        <v>0.46526717297391923</v>
      </c>
      <c r="H42" s="182">
        <v>0</v>
      </c>
      <c r="I42" s="182">
        <v>0</v>
      </c>
      <c r="J42" s="182">
        <v>0.18066157544938602</v>
      </c>
      <c r="K42" s="182">
        <v>0.35407125157669467</v>
      </c>
      <c r="L42" s="182"/>
      <c r="M42" s="158">
        <v>2</v>
      </c>
      <c r="N42" s="182">
        <v>0.46526717297391923</v>
      </c>
      <c r="O42" s="20"/>
    </row>
    <row r="43" spans="1:15" ht="15" customHeight="1" x14ac:dyDescent="0.2">
      <c r="A43" s="164">
        <v>43</v>
      </c>
      <c r="B43" s="118"/>
      <c r="C43" s="98" t="s">
        <v>22</v>
      </c>
      <c r="D43" s="98" t="s">
        <v>115</v>
      </c>
      <c r="E43" s="98" t="s">
        <v>40</v>
      </c>
      <c r="F43" s="100" t="s">
        <v>24</v>
      </c>
      <c r="G43" s="182">
        <v>5.7078705253697437E-3</v>
      </c>
      <c r="H43" s="182">
        <v>2.1604575259000203E-3</v>
      </c>
      <c r="I43" s="182">
        <v>6.6055674944619537E-3</v>
      </c>
      <c r="J43" s="182">
        <v>4.1555305011256129E-2</v>
      </c>
      <c r="K43" s="182">
        <v>0.94397079944301221</v>
      </c>
      <c r="L43" s="182">
        <v>0</v>
      </c>
      <c r="M43" s="158">
        <v>2</v>
      </c>
      <c r="N43" s="182">
        <v>7.1282531534709323E-3</v>
      </c>
      <c r="O43" s="20"/>
    </row>
    <row r="44" spans="1:15" ht="15" customHeight="1" x14ac:dyDescent="0.2">
      <c r="A44" s="164">
        <v>44</v>
      </c>
      <c r="B44" s="118"/>
      <c r="C44" s="98" t="s">
        <v>22</v>
      </c>
      <c r="D44" s="98" t="s">
        <v>115</v>
      </c>
      <c r="E44" s="98" t="s">
        <v>41</v>
      </c>
      <c r="F44" s="100" t="s">
        <v>24</v>
      </c>
      <c r="G44" s="182">
        <v>5.6364922062540679E-2</v>
      </c>
      <c r="H44" s="182">
        <v>2.6005337457115005E-2</v>
      </c>
      <c r="I44" s="182">
        <v>6.2625331073655782E-2</v>
      </c>
      <c r="J44" s="182">
        <v>0.11976403670319574</v>
      </c>
      <c r="K44" s="182">
        <v>0.73524037270349285</v>
      </c>
      <c r="L44" s="182">
        <v>0</v>
      </c>
      <c r="M44" s="158">
        <v>2</v>
      </c>
      <c r="N44" s="182">
        <v>0.10980904433981395</v>
      </c>
      <c r="O44" s="20"/>
    </row>
    <row r="45" spans="1:15" ht="15" customHeight="1" x14ac:dyDescent="0.2">
      <c r="A45" s="164">
        <v>45</v>
      </c>
      <c r="B45" s="118"/>
      <c r="C45" s="98" t="s">
        <v>22</v>
      </c>
      <c r="D45" s="98" t="s">
        <v>115</v>
      </c>
      <c r="E45" s="98" t="s">
        <v>42</v>
      </c>
      <c r="F45" s="100" t="s">
        <v>24</v>
      </c>
      <c r="G45" s="182">
        <v>1</v>
      </c>
      <c r="H45" s="182">
        <v>0</v>
      </c>
      <c r="I45" s="182">
        <v>0</v>
      </c>
      <c r="J45" s="182">
        <v>0</v>
      </c>
      <c r="K45" s="182">
        <v>0</v>
      </c>
      <c r="L45" s="182">
        <v>0</v>
      </c>
      <c r="M45" s="158">
        <v>3</v>
      </c>
      <c r="N45" s="182">
        <v>1</v>
      </c>
      <c r="O45" s="20"/>
    </row>
    <row r="46" spans="1:15" ht="15" customHeight="1" x14ac:dyDescent="0.2">
      <c r="A46" s="164">
        <v>46</v>
      </c>
      <c r="B46" s="118"/>
      <c r="C46" s="119" t="s">
        <v>22</v>
      </c>
      <c r="D46" s="119" t="s">
        <v>116</v>
      </c>
      <c r="E46" s="98" t="s">
        <v>117</v>
      </c>
      <c r="F46" s="100" t="s">
        <v>18</v>
      </c>
      <c r="G46" s="182">
        <v>0.10526315789473684</v>
      </c>
      <c r="H46" s="182">
        <v>9.4736842105263161E-2</v>
      </c>
      <c r="I46" s="182">
        <v>0.14736842105263157</v>
      </c>
      <c r="J46" s="182">
        <v>0.10526315789473684</v>
      </c>
      <c r="K46" s="182">
        <v>0.54736842105263162</v>
      </c>
      <c r="L46" s="182">
        <v>0</v>
      </c>
      <c r="M46" s="158">
        <v>3</v>
      </c>
      <c r="N46" s="182">
        <v>9.4736842105263203E-2</v>
      </c>
      <c r="O46" s="20"/>
    </row>
    <row r="47" spans="1:15" ht="15" customHeight="1" x14ac:dyDescent="0.2">
      <c r="A47" s="164">
        <v>47</v>
      </c>
      <c r="B47" s="118"/>
      <c r="C47" s="119" t="s">
        <v>22</v>
      </c>
      <c r="D47" s="119" t="s">
        <v>116</v>
      </c>
      <c r="E47" s="98" t="s">
        <v>118</v>
      </c>
      <c r="F47" s="100" t="s">
        <v>18</v>
      </c>
      <c r="G47" s="182">
        <v>0.55555555555555558</v>
      </c>
      <c r="H47" s="182">
        <v>0</v>
      </c>
      <c r="I47" s="182">
        <v>0</v>
      </c>
      <c r="J47" s="182">
        <v>0</v>
      </c>
      <c r="K47" s="182">
        <v>0.44444444444444442</v>
      </c>
      <c r="L47" s="182"/>
      <c r="M47" s="158">
        <v>2</v>
      </c>
      <c r="N47" s="182">
        <v>0.55555555555555558</v>
      </c>
      <c r="O47" s="20"/>
    </row>
    <row r="48" spans="1:15" ht="15" customHeight="1" x14ac:dyDescent="0.2">
      <c r="A48" s="164">
        <v>48</v>
      </c>
      <c r="B48" s="118"/>
      <c r="C48" s="119" t="s">
        <v>22</v>
      </c>
      <c r="D48" s="119" t="s">
        <v>116</v>
      </c>
      <c r="E48" s="112" t="s">
        <v>119</v>
      </c>
      <c r="F48" s="100" t="s">
        <v>18</v>
      </c>
      <c r="G48" s="182">
        <v>0.24666177549523111</v>
      </c>
      <c r="H48" s="182">
        <v>3.7417461482024947E-2</v>
      </c>
      <c r="I48" s="182">
        <v>0.11254585473220836</v>
      </c>
      <c r="J48" s="182">
        <v>0.20073367571533382</v>
      </c>
      <c r="K48" s="182">
        <v>0.40264123257520174</v>
      </c>
      <c r="L48" s="182">
        <v>0</v>
      </c>
      <c r="M48" s="158">
        <v>3</v>
      </c>
      <c r="N48" s="182">
        <v>3.5950110051357301E-2</v>
      </c>
      <c r="O48" s="20"/>
    </row>
    <row r="49" spans="1:15" ht="15" customHeight="1" x14ac:dyDescent="0.2">
      <c r="A49" s="164">
        <v>49</v>
      </c>
      <c r="B49" s="118"/>
      <c r="C49" s="119" t="s">
        <v>22</v>
      </c>
      <c r="D49" s="119" t="s">
        <v>116</v>
      </c>
      <c r="E49" s="104" t="s">
        <v>120</v>
      </c>
      <c r="F49" s="100" t="s">
        <v>18</v>
      </c>
      <c r="G49" s="182">
        <v>0.108747045</v>
      </c>
      <c r="H49" s="182">
        <v>1.1820331E-2</v>
      </c>
      <c r="I49" s="182">
        <v>6.2647754E-2</v>
      </c>
      <c r="J49" s="182">
        <v>0.124113475</v>
      </c>
      <c r="K49" s="182">
        <v>0.69267139499999997</v>
      </c>
      <c r="L49" s="182">
        <v>0</v>
      </c>
      <c r="M49" s="158">
        <v>2</v>
      </c>
      <c r="N49" s="182">
        <v>9.1743119266055051E-2</v>
      </c>
      <c r="O49" s="20"/>
    </row>
    <row r="50" spans="1:15" ht="15" customHeight="1" x14ac:dyDescent="0.2">
      <c r="A50" s="164">
        <v>50</v>
      </c>
      <c r="B50" s="118"/>
      <c r="C50" s="98" t="s">
        <v>22</v>
      </c>
      <c r="D50" s="98" t="s">
        <v>116</v>
      </c>
      <c r="E50" s="98" t="s">
        <v>43</v>
      </c>
      <c r="F50" s="100" t="s">
        <v>18</v>
      </c>
      <c r="G50" s="182">
        <v>7.1726439000000003E-2</v>
      </c>
      <c r="H50" s="182">
        <v>2.5020851E-2</v>
      </c>
      <c r="I50" s="182">
        <v>0.100083403</v>
      </c>
      <c r="J50" s="182">
        <v>0.14261884899999999</v>
      </c>
      <c r="K50" s="182">
        <v>0.66055045899999998</v>
      </c>
      <c r="L50" s="182">
        <v>0</v>
      </c>
      <c r="M50" s="158">
        <v>2</v>
      </c>
      <c r="N50" s="182">
        <v>7.9196217494089838E-2</v>
      </c>
      <c r="O50" s="20"/>
    </row>
    <row r="51" spans="1:15" ht="15" customHeight="1" x14ac:dyDescent="0.2">
      <c r="A51" s="164">
        <v>51</v>
      </c>
      <c r="B51" s="118"/>
      <c r="C51" s="98" t="s">
        <v>22</v>
      </c>
      <c r="D51" s="98" t="s">
        <v>121</v>
      </c>
      <c r="E51" s="98" t="s">
        <v>44</v>
      </c>
      <c r="F51" s="100" t="s">
        <v>18</v>
      </c>
      <c r="G51" s="182">
        <v>0.133844189</v>
      </c>
      <c r="H51" s="182">
        <v>3.4227331E-2</v>
      </c>
      <c r="I51" s="182">
        <v>8.3269475999999995E-2</v>
      </c>
      <c r="J51" s="182">
        <v>0.212260536</v>
      </c>
      <c r="K51" s="182">
        <v>0.53639846700000005</v>
      </c>
      <c r="L51" s="182">
        <v>0</v>
      </c>
      <c r="M51" s="158">
        <v>3</v>
      </c>
      <c r="N51" s="182">
        <v>6.3346104725415103E-2</v>
      </c>
      <c r="O51" s="20"/>
    </row>
    <row r="52" spans="1:15" ht="15" customHeight="1" x14ac:dyDescent="0.2">
      <c r="A52" s="164">
        <v>52</v>
      </c>
      <c r="B52" s="118"/>
      <c r="C52" s="98" t="s">
        <v>22</v>
      </c>
      <c r="D52" s="98" t="s">
        <v>121</v>
      </c>
      <c r="E52" s="98" t="s">
        <v>45</v>
      </c>
      <c r="F52" s="100" t="s">
        <v>18</v>
      </c>
      <c r="G52" s="182">
        <v>4.5611828E-2</v>
      </c>
      <c r="H52" s="182">
        <v>1.9502987999999999E-2</v>
      </c>
      <c r="I52" s="182">
        <v>3.1770997000000002E-2</v>
      </c>
      <c r="J52" s="182">
        <v>0.10317709999999999</v>
      </c>
      <c r="K52" s="182">
        <v>0.79993708699999999</v>
      </c>
      <c r="L52" s="182">
        <v>0</v>
      </c>
      <c r="M52" s="158">
        <v>3</v>
      </c>
      <c r="N52" s="182">
        <v>1.5099087763447599E-2</v>
      </c>
      <c r="O52" s="20"/>
    </row>
    <row r="53" spans="1:15" ht="15" customHeight="1" x14ac:dyDescent="0.2">
      <c r="A53" s="164">
        <v>53</v>
      </c>
      <c r="B53" s="118"/>
      <c r="C53" s="98" t="s">
        <v>22</v>
      </c>
      <c r="D53" s="98" t="s">
        <v>122</v>
      </c>
      <c r="E53" s="98" t="s">
        <v>13</v>
      </c>
      <c r="F53" s="100" t="s">
        <v>18</v>
      </c>
      <c r="G53" s="182">
        <v>0</v>
      </c>
      <c r="H53" s="182">
        <v>0</v>
      </c>
      <c r="I53" s="182">
        <v>0</v>
      </c>
      <c r="J53" s="182">
        <v>3.8461538000000003E-2</v>
      </c>
      <c r="K53" s="182">
        <v>0.96153846200000004</v>
      </c>
      <c r="L53" s="182">
        <v>0</v>
      </c>
      <c r="M53" s="158">
        <v>2</v>
      </c>
      <c r="N53" s="182">
        <v>3.4482758620689703E-2</v>
      </c>
      <c r="O53" s="20"/>
    </row>
    <row r="54" spans="1:15" ht="15" customHeight="1" x14ac:dyDescent="0.2">
      <c r="A54" s="164">
        <v>54</v>
      </c>
      <c r="B54" s="118"/>
      <c r="C54" s="98" t="s">
        <v>22</v>
      </c>
      <c r="D54" s="98" t="s">
        <v>123</v>
      </c>
      <c r="E54" s="98" t="s">
        <v>46</v>
      </c>
      <c r="F54" s="100" t="s">
        <v>18</v>
      </c>
      <c r="G54" s="182">
        <v>0</v>
      </c>
      <c r="H54" s="182">
        <v>0</v>
      </c>
      <c r="I54" s="182">
        <v>0.5</v>
      </c>
      <c r="J54" s="182">
        <v>0.5</v>
      </c>
      <c r="K54" s="182">
        <v>0</v>
      </c>
      <c r="L54" s="182">
        <v>0</v>
      </c>
      <c r="M54" s="158">
        <v>2</v>
      </c>
      <c r="N54" s="182">
        <v>0</v>
      </c>
      <c r="O54" s="20"/>
    </row>
    <row r="55" spans="1:15" ht="15" customHeight="1" x14ac:dyDescent="0.2">
      <c r="A55" s="164">
        <v>55</v>
      </c>
      <c r="B55" s="118"/>
      <c r="C55" s="98" t="s">
        <v>47</v>
      </c>
      <c r="D55" s="98" t="s">
        <v>124</v>
      </c>
      <c r="E55" s="98" t="s">
        <v>125</v>
      </c>
      <c r="F55" s="100" t="s">
        <v>24</v>
      </c>
      <c r="G55" s="182">
        <v>0.17442947651192173</v>
      </c>
      <c r="H55" s="182">
        <v>4.4392991695075795E-2</v>
      </c>
      <c r="I55" s="182">
        <v>8.5867350565522957E-2</v>
      </c>
      <c r="J55" s="182">
        <v>0.18067899416825267</v>
      </c>
      <c r="K55" s="182">
        <v>0.51463118705922672</v>
      </c>
      <c r="L55" s="182">
        <v>0</v>
      </c>
      <c r="M55" s="158">
        <v>3</v>
      </c>
      <c r="N55" s="182">
        <v>0.11264146273521</v>
      </c>
      <c r="O55" s="20"/>
    </row>
    <row r="56" spans="1:15" ht="15" customHeight="1" x14ac:dyDescent="0.2">
      <c r="A56" s="164">
        <v>56</v>
      </c>
      <c r="B56" s="118"/>
      <c r="C56" s="98" t="s">
        <v>47</v>
      </c>
      <c r="D56" s="98" t="s">
        <v>126</v>
      </c>
      <c r="E56" s="98" t="s">
        <v>127</v>
      </c>
      <c r="F56" s="100" t="s">
        <v>24</v>
      </c>
      <c r="G56" s="182">
        <v>2.1766205249175642E-2</v>
      </c>
      <c r="H56" s="182">
        <v>1.3520586573182119E-2</v>
      </c>
      <c r="I56" s="182">
        <v>9.8267138980787386E-2</v>
      </c>
      <c r="J56" s="182">
        <v>0.1355184149067617</v>
      </c>
      <c r="K56" s="182">
        <v>0.7309276542900931</v>
      </c>
      <c r="L56" s="182">
        <v>0</v>
      </c>
      <c r="M56" s="158">
        <v>3</v>
      </c>
      <c r="N56" s="182">
        <v>6.0738919705243402E-3</v>
      </c>
      <c r="O56" s="20"/>
    </row>
    <row r="57" spans="1:15" ht="15" customHeight="1" x14ac:dyDescent="0.2">
      <c r="A57" s="164">
        <v>57</v>
      </c>
      <c r="B57" s="118"/>
      <c r="C57" s="98" t="s">
        <v>47</v>
      </c>
      <c r="D57" s="98" t="s">
        <v>128</v>
      </c>
      <c r="E57" s="98" t="s">
        <v>129</v>
      </c>
      <c r="F57" s="100" t="s">
        <v>24</v>
      </c>
      <c r="G57" s="182">
        <v>1.7500000000000002E-2</v>
      </c>
      <c r="H57" s="182">
        <v>1.03E-2</v>
      </c>
      <c r="I57" s="182">
        <v>6.1892687945859774E-2</v>
      </c>
      <c r="J57" s="182">
        <v>0.11169999999999999</v>
      </c>
      <c r="K57" s="182">
        <v>0.79869999999999997</v>
      </c>
      <c r="L57" s="182">
        <v>0</v>
      </c>
      <c r="M57" s="158">
        <v>2</v>
      </c>
      <c r="N57" s="182">
        <v>3.0599999999999999E-2</v>
      </c>
      <c r="O57" s="20"/>
    </row>
    <row r="58" spans="1:15" ht="15" customHeight="1" x14ac:dyDescent="0.2">
      <c r="A58" s="164">
        <v>58</v>
      </c>
      <c r="B58" s="118"/>
      <c r="C58" s="98" t="s">
        <v>47</v>
      </c>
      <c r="D58" s="98" t="s">
        <v>48</v>
      </c>
      <c r="E58" s="98" t="s">
        <v>195</v>
      </c>
      <c r="F58" s="100" t="s">
        <v>18</v>
      </c>
      <c r="G58" s="182">
        <v>0.11036382270048681</v>
      </c>
      <c r="H58" s="182">
        <v>4.0353574173712528E-3</v>
      </c>
      <c r="I58" s="182">
        <v>8.7048424289008455E-2</v>
      </c>
      <c r="J58" s="182">
        <v>9.1852421214450419E-2</v>
      </c>
      <c r="K58" s="182">
        <v>0.70669997437868304</v>
      </c>
      <c r="L58" s="182">
        <v>0</v>
      </c>
      <c r="M58" s="158">
        <v>3</v>
      </c>
      <c r="N58" s="182">
        <v>7.9362029208301293E-2</v>
      </c>
      <c r="O58" s="20"/>
    </row>
    <row r="59" spans="1:15" ht="15" customHeight="1" x14ac:dyDescent="0.2">
      <c r="A59" s="164">
        <v>59</v>
      </c>
      <c r="B59" s="118"/>
      <c r="C59" s="119" t="s">
        <v>16</v>
      </c>
      <c r="D59" s="119" t="s">
        <v>49</v>
      </c>
      <c r="E59" s="104" t="s">
        <v>50</v>
      </c>
      <c r="F59" s="100" t="s">
        <v>18</v>
      </c>
      <c r="G59" s="182">
        <v>0.47959183700000002</v>
      </c>
      <c r="H59" s="182">
        <v>0</v>
      </c>
      <c r="I59" s="182">
        <v>5.4421769000000002E-2</v>
      </c>
      <c r="J59" s="182">
        <v>4.8752834000000002E-2</v>
      </c>
      <c r="K59" s="182">
        <v>0.41723356</v>
      </c>
      <c r="L59" s="182">
        <v>0</v>
      </c>
      <c r="M59" s="158">
        <v>3</v>
      </c>
      <c r="N59" s="182">
        <v>0.43764172335600898</v>
      </c>
      <c r="O59" s="20"/>
    </row>
    <row r="60" spans="1:15" ht="15" customHeight="1" x14ac:dyDescent="0.2">
      <c r="A60" s="164">
        <v>60</v>
      </c>
      <c r="B60" s="118"/>
      <c r="C60" s="119" t="s">
        <v>16</v>
      </c>
      <c r="D60" s="119" t="s">
        <v>51</v>
      </c>
      <c r="E60" s="98" t="s">
        <v>166</v>
      </c>
      <c r="F60" s="100" t="s">
        <v>132</v>
      </c>
      <c r="G60" s="182">
        <v>0.10256410256410256</v>
      </c>
      <c r="H60" s="182">
        <v>0</v>
      </c>
      <c r="I60" s="182">
        <v>0.4358974358974359</v>
      </c>
      <c r="J60" s="182">
        <v>0.46153846153846156</v>
      </c>
      <c r="K60" s="182">
        <v>0</v>
      </c>
      <c r="L60" s="182">
        <v>0</v>
      </c>
      <c r="M60" s="158">
        <v>3</v>
      </c>
      <c r="N60" s="182">
        <v>0.230769230769231</v>
      </c>
      <c r="O60" s="20"/>
    </row>
    <row r="61" spans="1:15" ht="15" customHeight="1" x14ac:dyDescent="0.2">
      <c r="A61" s="164">
        <v>61</v>
      </c>
      <c r="B61" s="118"/>
      <c r="C61" s="98" t="s">
        <v>16</v>
      </c>
      <c r="D61" s="98" t="s">
        <v>130</v>
      </c>
      <c r="E61" s="98" t="s">
        <v>21</v>
      </c>
      <c r="F61" s="141" t="s">
        <v>18</v>
      </c>
      <c r="G61" s="182">
        <v>0</v>
      </c>
      <c r="H61" s="182">
        <v>0</v>
      </c>
      <c r="I61" s="182">
        <v>0</v>
      </c>
      <c r="J61" s="182">
        <v>0</v>
      </c>
      <c r="K61" s="182">
        <v>1</v>
      </c>
      <c r="L61" s="182">
        <v>0</v>
      </c>
      <c r="M61" s="158">
        <v>3</v>
      </c>
      <c r="N61" s="182">
        <v>0</v>
      </c>
      <c r="O61" s="20"/>
    </row>
    <row r="62" spans="1:15" ht="15" customHeight="1" x14ac:dyDescent="0.2">
      <c r="A62" s="164">
        <v>62</v>
      </c>
      <c r="B62" s="118"/>
      <c r="C62" s="98" t="s">
        <v>16</v>
      </c>
      <c r="D62" s="98" t="s">
        <v>131</v>
      </c>
      <c r="E62" s="98" t="s">
        <v>54</v>
      </c>
      <c r="F62" s="100" t="s">
        <v>132</v>
      </c>
      <c r="G62" s="182">
        <v>0</v>
      </c>
      <c r="H62" s="182">
        <v>0</v>
      </c>
      <c r="I62" s="182">
        <v>0</v>
      </c>
      <c r="J62" s="182">
        <v>0.66666666666666663</v>
      </c>
      <c r="K62" s="182">
        <v>0.33333333333333331</v>
      </c>
      <c r="L62" s="182">
        <v>0</v>
      </c>
      <c r="M62" s="158">
        <v>2</v>
      </c>
      <c r="N62" s="182">
        <v>0</v>
      </c>
      <c r="O62" s="20"/>
    </row>
    <row r="63" spans="1:15" ht="15" customHeight="1" x14ac:dyDescent="0.2">
      <c r="A63" s="164">
        <v>63</v>
      </c>
      <c r="B63" s="118"/>
      <c r="C63" s="98" t="s">
        <v>16</v>
      </c>
      <c r="D63" s="98" t="s">
        <v>131</v>
      </c>
      <c r="E63" s="98" t="s">
        <v>55</v>
      </c>
      <c r="F63" s="141" t="s">
        <v>18</v>
      </c>
      <c r="G63" s="182">
        <v>3.5118525021949078E-3</v>
      </c>
      <c r="H63" s="182">
        <v>1.5803336259877086E-2</v>
      </c>
      <c r="I63" s="182">
        <v>4.3020193151887619E-2</v>
      </c>
      <c r="J63" s="182">
        <v>0.67515364354697094</v>
      </c>
      <c r="K63" s="182">
        <v>0.26251097453906935</v>
      </c>
      <c r="L63" s="182">
        <v>0</v>
      </c>
      <c r="M63" s="158">
        <v>2</v>
      </c>
      <c r="N63" s="182">
        <v>0.01</v>
      </c>
      <c r="O63" s="20"/>
    </row>
    <row r="64" spans="1:15" ht="15" customHeight="1" x14ac:dyDescent="0.2">
      <c r="A64" s="164">
        <v>64</v>
      </c>
      <c r="B64" s="118"/>
      <c r="C64" s="98" t="s">
        <v>16</v>
      </c>
      <c r="D64" s="98" t="s">
        <v>52</v>
      </c>
      <c r="E64" s="98" t="s">
        <v>53</v>
      </c>
      <c r="F64" s="100" t="s">
        <v>24</v>
      </c>
      <c r="G64" s="182">
        <v>0</v>
      </c>
      <c r="H64" s="182">
        <v>0</v>
      </c>
      <c r="I64" s="182">
        <v>0</v>
      </c>
      <c r="J64" s="182">
        <v>0</v>
      </c>
      <c r="K64" s="182">
        <v>0</v>
      </c>
      <c r="L64" s="182">
        <v>0</v>
      </c>
      <c r="M64" s="158" t="s">
        <v>392</v>
      </c>
      <c r="N64" s="182"/>
      <c r="O64" s="20"/>
    </row>
    <row r="65" spans="1:15" x14ac:dyDescent="0.2">
      <c r="A65" s="165"/>
      <c r="B65" s="54"/>
      <c r="C65" s="23"/>
      <c r="D65" s="23"/>
      <c r="E65" s="23"/>
      <c r="F65" s="23"/>
      <c r="G65" s="23"/>
      <c r="H65" s="23"/>
      <c r="I65" s="23"/>
      <c r="J65" s="23"/>
      <c r="K65" s="23"/>
      <c r="L65" s="23"/>
      <c r="M65" s="23"/>
      <c r="N65" s="23"/>
      <c r="O65" s="24"/>
    </row>
  </sheetData>
  <sheetProtection formatRows="0" insertRows="0"/>
  <customSheetViews>
    <customSheetView guid="{21F2E024-704F-4E93-AC63-213755ECFFE0}" scale="55" showPageBreaks="1" showGridLines="0" printArea="1" view="pageBreakPreview">
      <selection activeCell="M30" sqref="M30"/>
      <pageMargins left="0.70866141732283472" right="0.70866141732283472" top="0.74803149606299213" bottom="0.74803149606299213" header="0.31496062992125984" footer="0.31496062992125984"/>
      <pageSetup paperSize="9" scale="4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7">
    <mergeCell ref="G36:N36"/>
    <mergeCell ref="N37:N38"/>
    <mergeCell ref="K2:N2"/>
    <mergeCell ref="K3:N3"/>
    <mergeCell ref="N8:N9"/>
    <mergeCell ref="G7:N7"/>
    <mergeCell ref="A5:N5"/>
  </mergeCells>
  <conditionalFormatting sqref="G10:L10">
    <cfRule type="expression" priority="205" stopIfTrue="1">
      <formula>SUM($G$10:$K$10)=0%</formula>
    </cfRule>
    <cfRule type="expression" dxfId="44" priority="206" stopIfTrue="1">
      <formula>SUM($G$10:$K$10)&lt;&gt;100%</formula>
    </cfRule>
  </conditionalFormatting>
  <conditionalFormatting sqref="G11:L11">
    <cfRule type="expression" priority="209" stopIfTrue="1">
      <formula>SUM($G$11:$K$11)=0%</formula>
    </cfRule>
  </conditionalFormatting>
  <conditionalFormatting sqref="G12:L12">
    <cfRule type="expression" priority="213" stopIfTrue="1">
      <formula>SUM($G$12:$K$12)=0%</formula>
    </cfRule>
    <cfRule type="expression" dxfId="43" priority="214" stopIfTrue="1">
      <formula>SUM($G$12:$K$12)&lt;&gt;100%</formula>
    </cfRule>
  </conditionalFormatting>
  <conditionalFormatting sqref="G13:L13">
    <cfRule type="expression" priority="217" stopIfTrue="1">
      <formula>SUM($G$13:$K$13)=0%</formula>
    </cfRule>
    <cfRule type="expression" dxfId="42" priority="218" stopIfTrue="1">
      <formula>SUM($G$13:$K$13)&lt;&gt;100%</formula>
    </cfRule>
  </conditionalFormatting>
  <conditionalFormatting sqref="G14:L14">
    <cfRule type="expression" priority="221" stopIfTrue="1">
      <formula>SUM($G$14:$K$14)=0%</formula>
    </cfRule>
    <cfRule type="expression" dxfId="41" priority="222" stopIfTrue="1">
      <formula>SUM($G$14:$K$14)&lt;&gt;100%</formula>
    </cfRule>
  </conditionalFormatting>
  <conditionalFormatting sqref="G15:L15">
    <cfRule type="expression" priority="225" stopIfTrue="1">
      <formula>SUM($G$15:$K$15)=0%</formula>
    </cfRule>
    <cfRule type="expression" dxfId="40" priority="226" stopIfTrue="1">
      <formula>SUM($G$15:$K$15)&lt;&gt;100%</formula>
    </cfRule>
  </conditionalFormatting>
  <conditionalFormatting sqref="G16:L16">
    <cfRule type="expression" priority="229" stopIfTrue="1">
      <formula>SUM($G$16:$K$16)=0%</formula>
    </cfRule>
    <cfRule type="expression" dxfId="39" priority="230" stopIfTrue="1">
      <formula>SUM($G$16:$K$16)&lt;&gt;100%</formula>
    </cfRule>
  </conditionalFormatting>
  <conditionalFormatting sqref="G17:L17">
    <cfRule type="expression" priority="233" stopIfTrue="1">
      <formula>SUM($G$17:$K$17)=0%</formula>
    </cfRule>
    <cfRule type="expression" dxfId="38" priority="234" stopIfTrue="1">
      <formula>SUM($G$17:$K$17)&lt;&gt;100%</formula>
    </cfRule>
  </conditionalFormatting>
  <conditionalFormatting sqref="G18:L18">
    <cfRule type="expression" priority="237" stopIfTrue="1">
      <formula>SUM($G$18:$K$18)=0%</formula>
    </cfRule>
    <cfRule type="expression" dxfId="37" priority="238" stopIfTrue="1">
      <formula>SUM($G$18:$K$18)&lt;&gt;100%</formula>
    </cfRule>
  </conditionalFormatting>
  <conditionalFormatting sqref="G19:L19">
    <cfRule type="expression" priority="241" stopIfTrue="1">
      <formula>SUM($G$19:$K$19)=0%</formula>
    </cfRule>
    <cfRule type="expression" dxfId="36" priority="242" stopIfTrue="1">
      <formula>SUM($G$19:$K$19)&lt;&gt;100%</formula>
    </cfRule>
  </conditionalFormatting>
  <conditionalFormatting sqref="G20:L20">
    <cfRule type="expression" priority="245" stopIfTrue="1">
      <formula>SUM($G$20:$K$20)=0%</formula>
    </cfRule>
    <cfRule type="expression" dxfId="35" priority="246" stopIfTrue="1">
      <formula>SUM($G$20:$K$20)&lt;&gt;100%</formula>
    </cfRule>
  </conditionalFormatting>
  <conditionalFormatting sqref="G21:L21">
    <cfRule type="expression" priority="249" stopIfTrue="1">
      <formula>SUM($G$21:$K$21)=0%</formula>
    </cfRule>
    <cfRule type="expression" dxfId="34" priority="250" stopIfTrue="1">
      <formula>SUM($G$21:$K$21)&lt;&gt;100%</formula>
    </cfRule>
  </conditionalFormatting>
  <conditionalFormatting sqref="G22:L22">
    <cfRule type="expression" priority="253" stopIfTrue="1">
      <formula>SUM($G$22:$K$22)=0%</formula>
    </cfRule>
    <cfRule type="expression" dxfId="33" priority="254" stopIfTrue="1">
      <formula>SUM($G$22:$K$22)&lt;&gt;100%</formula>
    </cfRule>
  </conditionalFormatting>
  <conditionalFormatting sqref="G23:L23">
    <cfRule type="expression" priority="257" stopIfTrue="1">
      <formula>SUM($G$23:$K$23)=0%</formula>
    </cfRule>
    <cfRule type="expression" dxfId="32" priority="258" stopIfTrue="1">
      <formula>SUM($G$23:$K$23)&lt;&gt;100%</formula>
    </cfRule>
  </conditionalFormatting>
  <conditionalFormatting sqref="G24:L24">
    <cfRule type="expression" priority="261" stopIfTrue="1">
      <formula>SUM($G$24:$K$24)=0%</formula>
    </cfRule>
    <cfRule type="expression" dxfId="31" priority="262" stopIfTrue="1">
      <formula>SUM($G$24:$K$24)&lt;&gt;100%</formula>
    </cfRule>
  </conditionalFormatting>
  <conditionalFormatting sqref="G25:L25">
    <cfRule type="expression" priority="265" stopIfTrue="1">
      <formula>SUM($G$25:$K$25)=0%</formula>
    </cfRule>
    <cfRule type="expression" dxfId="30" priority="266" stopIfTrue="1">
      <formula>SUM($G$25:$K$25)&lt;&gt;100%</formula>
    </cfRule>
  </conditionalFormatting>
  <conditionalFormatting sqref="G26:L26">
    <cfRule type="expression" priority="269" stopIfTrue="1">
      <formula>SUM($G$26:$K$26)=0%</formula>
    </cfRule>
    <cfRule type="expression" dxfId="29" priority="270" stopIfTrue="1">
      <formula>SUM($G$26:$K$26)&lt;&gt;100%</formula>
    </cfRule>
  </conditionalFormatting>
  <conditionalFormatting sqref="G27:L27">
    <cfRule type="expression" priority="273" stopIfTrue="1">
      <formula>SUM($G$27:$K$27)=0%</formula>
    </cfRule>
    <cfRule type="expression" dxfId="28" priority="274" stopIfTrue="1">
      <formula>SUM($G$27:$K$27)&lt;&gt;100%</formula>
    </cfRule>
  </conditionalFormatting>
  <conditionalFormatting sqref="G28:L28">
    <cfRule type="expression" priority="277" stopIfTrue="1">
      <formula>SUM($G$28:$K$28)=0%</formula>
    </cfRule>
    <cfRule type="expression" dxfId="27" priority="278" stopIfTrue="1">
      <formula>SUM($G$28:$K$28)&lt;&gt;100%</formula>
    </cfRule>
  </conditionalFormatting>
  <conditionalFormatting sqref="G29:L29">
    <cfRule type="expression" priority="281" stopIfTrue="1">
      <formula>SUM($G$29:$K$29)=0%</formula>
    </cfRule>
    <cfRule type="expression" dxfId="26" priority="282" stopIfTrue="1">
      <formula>SUM($G$29:$K$29)&lt;&gt;100%</formula>
    </cfRule>
  </conditionalFormatting>
  <conditionalFormatting sqref="G30:L30">
    <cfRule type="expression" priority="285" stopIfTrue="1">
      <formula>SUM($G$30:$K$30)=0%</formula>
    </cfRule>
    <cfRule type="expression" dxfId="25" priority="286" stopIfTrue="1">
      <formula>SUM($G$30:$K$30)&lt;&gt;100%</formula>
    </cfRule>
  </conditionalFormatting>
  <conditionalFormatting sqref="G31:L31">
    <cfRule type="expression" priority="289" stopIfTrue="1">
      <formula>SUM($G$31:$K$31)=0%</formula>
    </cfRule>
    <cfRule type="expression" dxfId="24" priority="290" stopIfTrue="1">
      <formula>SUM($G$31:$K$31)&lt;&gt;100%</formula>
    </cfRule>
  </conditionalFormatting>
  <conditionalFormatting sqref="G32:L32">
    <cfRule type="expression" priority="293" stopIfTrue="1">
      <formula>SUM($G$32:$K$32)=0%</formula>
    </cfRule>
    <cfRule type="expression" dxfId="23" priority="294" stopIfTrue="1">
      <formula>SUM($G$32:$K$32)&lt;&gt;100%</formula>
    </cfRule>
  </conditionalFormatting>
  <conditionalFormatting sqref="G33:L33">
    <cfRule type="expression" priority="297" stopIfTrue="1">
      <formula>SUM($G$33:$K$33)=0%</formula>
    </cfRule>
    <cfRule type="expression" dxfId="22" priority="298" stopIfTrue="1">
      <formula>SUM($G$33:$K$33)&lt;&gt;100%</formula>
    </cfRule>
  </conditionalFormatting>
  <conditionalFormatting sqref="G34:L34">
    <cfRule type="expression" priority="301" stopIfTrue="1">
      <formula>SUM($G$34:$K$34)=0%</formula>
    </cfRule>
    <cfRule type="expression" dxfId="21" priority="302" stopIfTrue="1">
      <formula>SUM($G$34:$K$34)&lt;&gt;100%</formula>
    </cfRule>
  </conditionalFormatting>
  <conditionalFormatting sqref="G39:L39">
    <cfRule type="expression" priority="305" stopIfTrue="1">
      <formula>SUM($G$39:$K$39)=0%</formula>
    </cfRule>
  </conditionalFormatting>
  <conditionalFormatting sqref="G40:L40">
    <cfRule type="expression" priority="309" stopIfTrue="1">
      <formula>SUM($G$40:$K$40)=0%</formula>
    </cfRule>
  </conditionalFormatting>
  <conditionalFormatting sqref="G41:L41">
    <cfRule type="expression" priority="313" stopIfTrue="1">
      <formula>SUM($G$41:$K$41)=0%</formula>
    </cfRule>
    <cfRule type="expression" dxfId="20" priority="314" stopIfTrue="1">
      <formula>SUM($G$41:$K$41)&lt;&gt;100%</formula>
    </cfRule>
  </conditionalFormatting>
  <conditionalFormatting sqref="G42:L42">
    <cfRule type="expression" priority="317" stopIfTrue="1">
      <formula>SUM($G$42:$K$42)=0%</formula>
    </cfRule>
    <cfRule type="expression" dxfId="19" priority="318" stopIfTrue="1">
      <formula>SUM($G$42:$K$42)&lt;&gt;100%</formula>
    </cfRule>
  </conditionalFormatting>
  <conditionalFormatting sqref="G43:L43">
    <cfRule type="expression" priority="321" stopIfTrue="1">
      <formula>SUM($G$43:$K$43)=0%</formula>
    </cfRule>
    <cfRule type="expression" dxfId="18" priority="322" stopIfTrue="1">
      <formula>SUM($G$43:$K$43)&lt;&gt;100%</formula>
    </cfRule>
  </conditionalFormatting>
  <conditionalFormatting sqref="G44:L44">
    <cfRule type="expression" priority="325" stopIfTrue="1">
      <formula>SUM($G$44:$K$44)=0%</formula>
    </cfRule>
    <cfRule type="expression" dxfId="17" priority="326" stopIfTrue="1">
      <formula>SUM($G$44:$K$44)&lt;&gt;100%</formula>
    </cfRule>
  </conditionalFormatting>
  <conditionalFormatting sqref="G45:L45">
    <cfRule type="expression" priority="329" stopIfTrue="1">
      <formula>SUM($G$45:$K$45)=0%</formula>
    </cfRule>
    <cfRule type="expression" dxfId="16" priority="330" stopIfTrue="1">
      <formula>SUM($G$45:$K$45)&lt;&gt;100%</formula>
    </cfRule>
  </conditionalFormatting>
  <conditionalFormatting sqref="G46:L46">
    <cfRule type="expression" priority="333" stopIfTrue="1">
      <formula>SUM($G$46:$K$46)=0%</formula>
    </cfRule>
    <cfRule type="expression" dxfId="15" priority="334" stopIfTrue="1">
      <formula>SUM($G$46:$K$46)&lt;&gt;100%</formula>
    </cfRule>
  </conditionalFormatting>
  <conditionalFormatting sqref="G47:L47">
    <cfRule type="expression" priority="337" stopIfTrue="1">
      <formula>SUM($G$47:$K$47)=0%</formula>
    </cfRule>
    <cfRule type="expression" dxfId="14" priority="338" stopIfTrue="1">
      <formula>SUM($G$47:$K$47)&lt;&gt;100%</formula>
    </cfRule>
  </conditionalFormatting>
  <conditionalFormatting sqref="G48:L48">
    <cfRule type="expression" priority="341" stopIfTrue="1">
      <formula>SUM($G$48:$K$48)=0%</formula>
    </cfRule>
    <cfRule type="expression" dxfId="13" priority="342" stopIfTrue="1">
      <formula>SUM($G$48:$K$48)&lt;&gt;100%</formula>
    </cfRule>
  </conditionalFormatting>
  <conditionalFormatting sqref="G49:L49">
    <cfRule type="expression" priority="345" stopIfTrue="1">
      <formula>SUM($G$49:$K$49)=0%</formula>
    </cfRule>
    <cfRule type="expression" dxfId="12" priority="346" stopIfTrue="1">
      <formula>SUM($G$49:$K$49)&lt;&gt;100%</formula>
    </cfRule>
  </conditionalFormatting>
  <conditionalFormatting sqref="G50:L50">
    <cfRule type="expression" priority="349" stopIfTrue="1">
      <formula>SUM($G$50:$K$50)=0%</formula>
    </cfRule>
  </conditionalFormatting>
  <conditionalFormatting sqref="G51:L51">
    <cfRule type="expression" priority="353" stopIfTrue="1">
      <formula>SUM($G$51:$K$51)=0%</formula>
    </cfRule>
  </conditionalFormatting>
  <conditionalFormatting sqref="G52:L52">
    <cfRule type="expression" priority="357" stopIfTrue="1">
      <formula>SUM($G$52:$K$52)=0%</formula>
    </cfRule>
    <cfRule type="expression" dxfId="11" priority="358" stopIfTrue="1">
      <formula>SUM($G$52:$K$52)&lt;&gt;100%</formula>
    </cfRule>
  </conditionalFormatting>
  <conditionalFormatting sqref="G53:L53">
    <cfRule type="expression" priority="361" stopIfTrue="1">
      <formula>SUM($G$53:$K$53)=0%</formula>
    </cfRule>
    <cfRule type="expression" dxfId="10" priority="362" stopIfTrue="1">
      <formula>SUM($G$53:$K$53)&lt;&gt;100%</formula>
    </cfRule>
  </conditionalFormatting>
  <conditionalFormatting sqref="G54:L54">
    <cfRule type="expression" priority="365" stopIfTrue="1">
      <formula>SUM($G$54:$K$54)=0%</formula>
    </cfRule>
    <cfRule type="expression" dxfId="9" priority="366" stopIfTrue="1">
      <formula>SUM($G$54:$K$54)&lt;&gt;100%</formula>
    </cfRule>
  </conditionalFormatting>
  <conditionalFormatting sqref="G55:L55">
    <cfRule type="expression" priority="369" stopIfTrue="1">
      <formula>SUM($G$55:$K$55)=0%</formula>
    </cfRule>
    <cfRule type="expression" dxfId="8" priority="370" stopIfTrue="1">
      <formula>SUM($G$55:$K$55)&lt;&gt;100%</formula>
    </cfRule>
  </conditionalFormatting>
  <conditionalFormatting sqref="G56:L56">
    <cfRule type="expression" priority="373" stopIfTrue="1">
      <formula>SUM($G$56:$K$56)=0%</formula>
    </cfRule>
    <cfRule type="expression" dxfId="7" priority="374" stopIfTrue="1">
      <formula>SUM($G$56:$K$56)&lt;&gt;100%</formula>
    </cfRule>
  </conditionalFormatting>
  <conditionalFormatting sqref="G57:L57">
    <cfRule type="expression" priority="377" stopIfTrue="1">
      <formula>SUM($G$57:$K$57)=0%</formula>
    </cfRule>
  </conditionalFormatting>
  <conditionalFormatting sqref="G58:L58">
    <cfRule type="expression" priority="381" stopIfTrue="1">
      <formula>SUM($G$58:$K$58)=0%</formula>
    </cfRule>
    <cfRule type="expression" dxfId="6" priority="382" stopIfTrue="1">
      <formula>SUM($G$58:$K$58)&lt;&gt;100%</formula>
    </cfRule>
  </conditionalFormatting>
  <conditionalFormatting sqref="G59:L59">
    <cfRule type="expression" priority="385" stopIfTrue="1">
      <formula>SUM($G$59:$K$59)=0%</formula>
    </cfRule>
    <cfRule type="expression" dxfId="5" priority="386" stopIfTrue="1">
      <formula>SUM($G$59:$K$59)&lt;&gt;100%</formula>
    </cfRule>
  </conditionalFormatting>
  <conditionalFormatting sqref="G60:L60">
    <cfRule type="expression" priority="389" stopIfTrue="1">
      <formula>SUM($G$60:$K$60)=0%</formula>
    </cfRule>
    <cfRule type="expression" dxfId="4" priority="390" stopIfTrue="1">
      <formula>SUM($G$60:$K$60)&lt;&gt;100%</formula>
    </cfRule>
  </conditionalFormatting>
  <conditionalFormatting sqref="G61:L61">
    <cfRule type="expression" priority="393" stopIfTrue="1">
      <formula>SUM($G$61:$K$61)=0%</formula>
    </cfRule>
    <cfRule type="expression" dxfId="3" priority="394" stopIfTrue="1">
      <formula>SUM($G$61:$K$61)&lt;&gt;100%</formula>
    </cfRule>
  </conditionalFormatting>
  <conditionalFormatting sqref="G62:L62">
    <cfRule type="expression" priority="397" stopIfTrue="1">
      <formula>SUM($G$62:$K$62)=0%</formula>
    </cfRule>
    <cfRule type="expression" dxfId="2" priority="398" stopIfTrue="1">
      <formula>SUM($G$62:$K$62)&lt;&gt;100%</formula>
    </cfRule>
  </conditionalFormatting>
  <conditionalFormatting sqref="G63:L63">
    <cfRule type="expression" priority="401" stopIfTrue="1">
      <formula>SUM($G$63:$K$63)=0%</formula>
    </cfRule>
    <cfRule type="expression" dxfId="1" priority="402" stopIfTrue="1">
      <formula>SUM($G$63:$K$63)&lt;&gt;100%</formula>
    </cfRule>
  </conditionalFormatting>
  <conditionalFormatting sqref="G64:L64">
    <cfRule type="expression" priority="405" stopIfTrue="1">
      <formula>SUM($G$64:$K$64)=0%</formula>
    </cfRule>
    <cfRule type="expression" dxfId="0" priority="406" stopIfTrue="1">
      <formula>SUM($G$64:$K$64)&lt;&gt;100%</formula>
    </cfRule>
  </conditionalFormatting>
  <dataValidations count="2">
    <dataValidation operator="lessThanOrEqual" allowBlank="1" showInputMessage="1" showErrorMessage="1" sqref="N10:N34" xr:uid="{00000000-0002-0000-0500-000000000000}"/>
    <dataValidation type="list" allowBlank="1" showInputMessage="1" showErrorMessage="1" prompt="Please select from available drop-down options" sqref="M10:M34 M39:M64" xr:uid="{00000000-0002-0000-0500-000001000000}">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2"/>
  <headerFooter>
    <oddHeader>&amp;CCommerce Commission Information Disclosure Template</oddHeader>
    <oddFooter>&amp;L&amp;F&amp;C&amp;P&amp;R&amp;A</oddFoot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rgb="FF92D050"/>
    <pageSetUpPr fitToPage="1"/>
  </sheetPr>
  <dimension ref="A1:O51"/>
  <sheetViews>
    <sheetView showGridLines="0" view="pageBreakPreview" zoomScale="70" zoomScaleNormal="100" zoomScaleSheetLayoutView="70" workbookViewId="0">
      <selection activeCell="P7" sqref="P7"/>
    </sheetView>
  </sheetViews>
  <sheetFormatPr defaultRowHeight="12.75" x14ac:dyDescent="0.2"/>
  <cols>
    <col min="1" max="1" width="4.5703125" style="4" customWidth="1"/>
    <col min="2" max="2" width="2.5703125" style="51" customWidth="1"/>
    <col min="3" max="3" width="6.140625" style="4" customWidth="1"/>
    <col min="4" max="4" width="2.28515625" style="11" customWidth="1"/>
    <col min="5" max="5" width="52.85546875" style="15" customWidth="1"/>
    <col min="6" max="7" width="16.140625" style="4" customWidth="1"/>
    <col min="8" max="8" width="18.42578125" style="4" customWidth="1"/>
    <col min="9" max="12" width="16.140625" style="4" customWidth="1"/>
    <col min="13" max="13" width="28.28515625" style="4" customWidth="1"/>
    <col min="14" max="14" width="55.7109375" style="4" customWidth="1"/>
    <col min="15" max="15" width="2.140625" style="4" customWidth="1"/>
    <col min="16" max="16384" width="9.140625" style="4"/>
  </cols>
  <sheetData>
    <row r="1" spans="1:15" s="8" customFormat="1" ht="15" customHeight="1" x14ac:dyDescent="0.2">
      <c r="A1" s="30"/>
      <c r="B1" s="31"/>
      <c r="C1" s="31"/>
      <c r="D1" s="31"/>
      <c r="E1" s="31"/>
      <c r="F1" s="31"/>
      <c r="G1" s="31"/>
      <c r="H1" s="31"/>
      <c r="I1" s="31"/>
      <c r="J1" s="31"/>
      <c r="K1" s="31"/>
      <c r="L1" s="31"/>
      <c r="M1" s="31"/>
      <c r="N1" s="31"/>
      <c r="O1" s="32"/>
    </row>
    <row r="2" spans="1:15" s="8" customFormat="1" ht="18" customHeight="1" x14ac:dyDescent="0.3">
      <c r="A2" s="33"/>
      <c r="B2" s="68"/>
      <c r="C2" s="68"/>
      <c r="D2" s="68"/>
      <c r="E2" s="68"/>
      <c r="F2" s="68"/>
      <c r="G2" s="68"/>
      <c r="H2" s="68"/>
      <c r="I2" s="68"/>
      <c r="J2" s="40"/>
      <c r="K2" s="42"/>
      <c r="L2" s="40"/>
      <c r="M2" s="42" t="s">
        <v>7</v>
      </c>
      <c r="N2" s="64" t="str">
        <f>IF(NOT(ISBLANK(CoverSheet!$C$8)),CoverSheet!$C$8,"")</f>
        <v>Aurora Energy Limited</v>
      </c>
      <c r="O2" s="25"/>
    </row>
    <row r="3" spans="1:15" s="8" customFormat="1" ht="18" customHeight="1" x14ac:dyDescent="0.25">
      <c r="A3" s="33"/>
      <c r="B3" s="68"/>
      <c r="C3" s="68"/>
      <c r="D3" s="68"/>
      <c r="E3" s="68"/>
      <c r="F3" s="68"/>
      <c r="G3" s="68"/>
      <c r="H3" s="68"/>
      <c r="I3" s="68"/>
      <c r="J3" s="40"/>
      <c r="K3" s="42"/>
      <c r="L3" s="40"/>
      <c r="M3" s="42" t="s">
        <v>81</v>
      </c>
      <c r="N3" s="65" t="str">
        <f>IF(ISNUMBER(CoverSheet!$C$12),TEXT(CoverSheet!$C$12,"_([$-1409]d mmmm yyyy;_(@")&amp;" –"&amp;TEXT(DATE(YEAR(CoverSheet!$C$12)+10,MONTH(CoverSheet!$C$12),DAY(CoverSheet!$C$12)-1),"_([$-1409]d mmmm yyyy;_(@"),"")</f>
        <v xml:space="preserve"> 1 April 2022 – 31 March 2032</v>
      </c>
      <c r="O3" s="25"/>
    </row>
    <row r="4" spans="1:15" s="8" customFormat="1" ht="21" x14ac:dyDescent="0.35">
      <c r="A4" s="85" t="s">
        <v>152</v>
      </c>
      <c r="B4" s="69"/>
      <c r="C4" s="68"/>
      <c r="D4" s="68"/>
      <c r="E4" s="68"/>
      <c r="F4" s="68"/>
      <c r="G4" s="68"/>
      <c r="H4" s="68"/>
      <c r="I4" s="68"/>
      <c r="J4" s="68"/>
      <c r="K4" s="56"/>
      <c r="L4" s="68"/>
      <c r="M4" s="68"/>
      <c r="N4" s="68"/>
      <c r="O4" s="25"/>
    </row>
    <row r="5" spans="1:15" s="146" customFormat="1" ht="42" customHeight="1" x14ac:dyDescent="0.2">
      <c r="A5" s="280" t="s">
        <v>218</v>
      </c>
      <c r="B5" s="281"/>
      <c r="C5" s="281"/>
      <c r="D5" s="281"/>
      <c r="E5" s="281"/>
      <c r="F5" s="281"/>
      <c r="G5" s="281"/>
      <c r="H5" s="281"/>
      <c r="I5" s="281"/>
      <c r="J5" s="281"/>
      <c r="K5" s="281"/>
      <c r="L5" s="281"/>
      <c r="M5" s="281"/>
      <c r="N5" s="145"/>
      <c r="O5" s="107"/>
    </row>
    <row r="6" spans="1:15" s="7" customFormat="1" ht="15" customHeight="1" x14ac:dyDescent="0.2">
      <c r="A6" s="38" t="s">
        <v>240</v>
      </c>
      <c r="B6" s="56"/>
      <c r="C6" s="56"/>
      <c r="D6" s="68"/>
      <c r="E6" s="68"/>
      <c r="F6" s="68"/>
      <c r="G6" s="68"/>
      <c r="H6" s="68"/>
      <c r="I6" s="68"/>
      <c r="J6" s="68"/>
      <c r="K6" s="68"/>
      <c r="L6" s="68"/>
      <c r="M6" s="68"/>
      <c r="N6" s="68"/>
      <c r="O6" s="25"/>
    </row>
    <row r="7" spans="1:15" s="7" customFormat="1" ht="30" customHeight="1" x14ac:dyDescent="0.3">
      <c r="A7" s="58">
        <v>7</v>
      </c>
      <c r="B7" s="44"/>
      <c r="C7" s="90" t="s">
        <v>159</v>
      </c>
      <c r="D7" s="67"/>
      <c r="E7" s="67"/>
      <c r="F7" s="67"/>
      <c r="G7" s="67"/>
      <c r="H7" s="67"/>
      <c r="I7" s="67"/>
      <c r="J7" s="67"/>
      <c r="K7" s="70"/>
      <c r="L7" s="70"/>
      <c r="M7" s="70"/>
      <c r="N7" s="70"/>
      <c r="O7" s="21"/>
    </row>
    <row r="8" spans="1:15" s="13" customFormat="1" ht="51" customHeight="1" x14ac:dyDescent="0.2">
      <c r="A8" s="45">
        <v>8</v>
      </c>
      <c r="B8" s="55"/>
      <c r="C8" s="91"/>
      <c r="D8" s="91"/>
      <c r="E8" s="144" t="s">
        <v>136</v>
      </c>
      <c r="F8" s="142" t="s">
        <v>137</v>
      </c>
      <c r="G8" s="142" t="s">
        <v>138</v>
      </c>
      <c r="H8" s="142" t="s">
        <v>139</v>
      </c>
      <c r="I8" s="183" t="s">
        <v>273</v>
      </c>
      <c r="J8" s="157" t="s">
        <v>256</v>
      </c>
      <c r="K8" s="157" t="s">
        <v>257</v>
      </c>
      <c r="L8" s="157" t="s">
        <v>258</v>
      </c>
      <c r="M8" s="183" t="s">
        <v>272</v>
      </c>
      <c r="N8" s="142" t="s">
        <v>135</v>
      </c>
      <c r="O8" s="29"/>
    </row>
    <row r="9" spans="1:15" ht="15.75" x14ac:dyDescent="0.25">
      <c r="A9" s="58">
        <v>9</v>
      </c>
      <c r="B9" s="44"/>
      <c r="C9" s="89"/>
      <c r="D9" s="88"/>
      <c r="E9" s="184" t="s">
        <v>318</v>
      </c>
      <c r="F9" s="194">
        <v>10.79814833333333</v>
      </c>
      <c r="G9" s="194">
        <v>15</v>
      </c>
      <c r="H9" s="194" t="s">
        <v>319</v>
      </c>
      <c r="I9" s="194">
        <v>0</v>
      </c>
      <c r="J9" s="195">
        <f>IF(G9=0,"-",F9/G9)</f>
        <v>0.7198765555555553</v>
      </c>
      <c r="K9" s="194">
        <v>15</v>
      </c>
      <c r="L9" s="178">
        <v>0.77530405627500598</v>
      </c>
      <c r="M9" s="166" t="s">
        <v>362</v>
      </c>
      <c r="N9" s="184"/>
      <c r="O9" s="20"/>
    </row>
    <row r="10" spans="1:15" ht="64.5" x14ac:dyDescent="0.25">
      <c r="A10" s="58">
        <v>10</v>
      </c>
      <c r="B10" s="44"/>
      <c r="C10" s="89"/>
      <c r="D10" s="88"/>
      <c r="E10" s="184" t="s">
        <v>320</v>
      </c>
      <c r="F10" s="194">
        <v>3.8633333333333328</v>
      </c>
      <c r="G10" s="194">
        <v>0</v>
      </c>
      <c r="H10" s="194" t="s">
        <v>321</v>
      </c>
      <c r="I10" s="194">
        <v>3</v>
      </c>
      <c r="J10" s="195" t="str">
        <f t="shared" ref="J10:J49" si="0">IF(G10=0,"-",F10/G10)</f>
        <v>-</v>
      </c>
      <c r="K10" s="194">
        <v>0</v>
      </c>
      <c r="L10" s="178">
        <v>0</v>
      </c>
      <c r="M10" s="166" t="s">
        <v>362</v>
      </c>
      <c r="N10" s="184" t="s">
        <v>363</v>
      </c>
      <c r="O10" s="20"/>
    </row>
    <row r="11" spans="1:15" ht="39" x14ac:dyDescent="0.25">
      <c r="A11" s="58">
        <v>11</v>
      </c>
      <c r="B11" s="44"/>
      <c r="C11" s="89"/>
      <c r="D11" s="88"/>
      <c r="E11" s="184" t="s">
        <v>322</v>
      </c>
      <c r="F11" s="194">
        <v>0</v>
      </c>
      <c r="G11" s="194">
        <v>0</v>
      </c>
      <c r="H11" s="194" t="s">
        <v>321</v>
      </c>
      <c r="I11" s="194"/>
      <c r="J11" s="195" t="str">
        <f t="shared" si="0"/>
        <v>-</v>
      </c>
      <c r="K11" s="194">
        <v>0</v>
      </c>
      <c r="L11" s="178">
        <v>0</v>
      </c>
      <c r="M11" s="166" t="s">
        <v>362</v>
      </c>
      <c r="N11" s="184" t="s">
        <v>388</v>
      </c>
      <c r="O11" s="20"/>
    </row>
    <row r="12" spans="1:15" ht="15.75" x14ac:dyDescent="0.25">
      <c r="A12" s="58">
        <v>12</v>
      </c>
      <c r="B12" s="44"/>
      <c r="C12" s="89"/>
      <c r="D12" s="88"/>
      <c r="E12" s="184" t="s">
        <v>323</v>
      </c>
      <c r="F12" s="194">
        <v>1.880843</v>
      </c>
      <c r="G12" s="194">
        <v>0</v>
      </c>
      <c r="H12" s="194" t="s">
        <v>321</v>
      </c>
      <c r="I12" s="194">
        <v>2</v>
      </c>
      <c r="J12" s="195" t="str">
        <f t="shared" si="0"/>
        <v>-</v>
      </c>
      <c r="K12" s="194">
        <v>0</v>
      </c>
      <c r="L12" s="178">
        <v>0</v>
      </c>
      <c r="M12" s="166" t="s">
        <v>362</v>
      </c>
      <c r="N12" s="184"/>
      <c r="O12" s="20"/>
    </row>
    <row r="13" spans="1:15" ht="15.75" x14ac:dyDescent="0.25">
      <c r="A13" s="58">
        <v>13</v>
      </c>
      <c r="B13" s="44"/>
      <c r="C13" s="89"/>
      <c r="D13" s="88"/>
      <c r="E13" s="184" t="s">
        <v>324</v>
      </c>
      <c r="F13" s="194">
        <v>1.012844266666667</v>
      </c>
      <c r="G13" s="194">
        <v>0</v>
      </c>
      <c r="H13" s="194" t="s">
        <v>321</v>
      </c>
      <c r="I13" s="194">
        <v>0</v>
      </c>
      <c r="J13" s="195" t="str">
        <f t="shared" si="0"/>
        <v>-</v>
      </c>
      <c r="K13" s="194">
        <v>0</v>
      </c>
      <c r="L13" s="178">
        <v>0</v>
      </c>
      <c r="M13" s="166" t="s">
        <v>362</v>
      </c>
      <c r="N13" s="184"/>
      <c r="O13" s="20"/>
    </row>
    <row r="14" spans="1:15" ht="26.25" x14ac:dyDescent="0.25">
      <c r="A14" s="58">
        <v>14</v>
      </c>
      <c r="B14" s="44"/>
      <c r="C14" s="89"/>
      <c r="D14" s="88"/>
      <c r="E14" s="184" t="s">
        <v>325</v>
      </c>
      <c r="F14" s="194">
        <v>3.3780770000000002</v>
      </c>
      <c r="G14" s="194">
        <v>0</v>
      </c>
      <c r="H14" s="194" t="s">
        <v>321</v>
      </c>
      <c r="I14" s="194">
        <v>2</v>
      </c>
      <c r="J14" s="195" t="str">
        <f t="shared" si="0"/>
        <v>-</v>
      </c>
      <c r="K14" s="194">
        <v>0</v>
      </c>
      <c r="L14" s="178">
        <v>0</v>
      </c>
      <c r="M14" s="166" t="s">
        <v>362</v>
      </c>
      <c r="N14" s="184" t="s">
        <v>364</v>
      </c>
      <c r="O14" s="20"/>
    </row>
    <row r="15" spans="1:15" ht="15.75" x14ac:dyDescent="0.25">
      <c r="A15" s="58">
        <v>15</v>
      </c>
      <c r="B15" s="44"/>
      <c r="C15" s="89"/>
      <c r="D15" s="88"/>
      <c r="E15" s="184" t="s">
        <v>326</v>
      </c>
      <c r="F15" s="194">
        <v>2.0466666666666669</v>
      </c>
      <c r="G15" s="194">
        <v>0</v>
      </c>
      <c r="H15" s="194" t="s">
        <v>321</v>
      </c>
      <c r="I15" s="194">
        <v>1</v>
      </c>
      <c r="J15" s="195" t="str">
        <f t="shared" si="0"/>
        <v>-</v>
      </c>
      <c r="K15" s="194">
        <v>0</v>
      </c>
      <c r="L15" s="178">
        <v>0</v>
      </c>
      <c r="M15" s="166" t="s">
        <v>362</v>
      </c>
      <c r="N15" s="184"/>
      <c r="O15" s="20"/>
    </row>
    <row r="16" spans="1:15" ht="15.75" x14ac:dyDescent="0.25">
      <c r="A16" s="58">
        <v>16</v>
      </c>
      <c r="B16" s="44"/>
      <c r="C16" s="89"/>
      <c r="D16" s="88"/>
      <c r="E16" s="184" t="s">
        <v>327</v>
      </c>
      <c r="F16" s="194">
        <v>5.5266666666666664</v>
      </c>
      <c r="G16" s="194">
        <v>0</v>
      </c>
      <c r="H16" s="194" t="s">
        <v>321</v>
      </c>
      <c r="I16" s="194">
        <v>2</v>
      </c>
      <c r="J16" s="195" t="str">
        <f t="shared" si="0"/>
        <v>-</v>
      </c>
      <c r="K16" s="194">
        <v>0</v>
      </c>
      <c r="L16" s="178">
        <v>0</v>
      </c>
      <c r="M16" s="166" t="s">
        <v>362</v>
      </c>
      <c r="N16" s="184"/>
      <c r="O16" s="20"/>
    </row>
    <row r="17" spans="1:15" ht="51.75" x14ac:dyDescent="0.25">
      <c r="A17" s="58">
        <v>17</v>
      </c>
      <c r="B17" s="44"/>
      <c r="C17" s="89"/>
      <c r="D17" s="88"/>
      <c r="E17" s="184" t="s">
        <v>328</v>
      </c>
      <c r="F17" s="194">
        <v>3.73</v>
      </c>
      <c r="G17" s="194">
        <v>0</v>
      </c>
      <c r="H17" s="194" t="s">
        <v>321</v>
      </c>
      <c r="I17" s="194">
        <v>1</v>
      </c>
      <c r="J17" s="195" t="str">
        <f t="shared" si="0"/>
        <v>-</v>
      </c>
      <c r="K17" s="194">
        <v>0</v>
      </c>
      <c r="L17" s="178">
        <v>0</v>
      </c>
      <c r="M17" s="166" t="s">
        <v>362</v>
      </c>
      <c r="N17" s="184" t="s">
        <v>365</v>
      </c>
      <c r="O17" s="20"/>
    </row>
    <row r="18" spans="1:15" ht="15.75" x14ac:dyDescent="0.25">
      <c r="A18" s="58">
        <v>18</v>
      </c>
      <c r="B18" s="44"/>
      <c r="C18" s="89"/>
      <c r="D18" s="88"/>
      <c r="E18" s="184" t="s">
        <v>329</v>
      </c>
      <c r="F18" s="194">
        <v>13.8</v>
      </c>
      <c r="G18" s="194">
        <v>24</v>
      </c>
      <c r="H18" s="194" t="s">
        <v>330</v>
      </c>
      <c r="I18" s="194">
        <v>0</v>
      </c>
      <c r="J18" s="195">
        <f t="shared" si="0"/>
        <v>0.57500000000000007</v>
      </c>
      <c r="K18" s="194">
        <v>24</v>
      </c>
      <c r="L18" s="178">
        <v>0.64840224670731539</v>
      </c>
      <c r="M18" s="166" t="s">
        <v>362</v>
      </c>
      <c r="N18" s="184"/>
      <c r="O18" s="20"/>
    </row>
    <row r="19" spans="1:15" ht="51.75" x14ac:dyDescent="0.25">
      <c r="A19" s="58">
        <v>19</v>
      </c>
      <c r="B19" s="44"/>
      <c r="C19" s="89"/>
      <c r="D19" s="88"/>
      <c r="E19" s="184" t="s">
        <v>331</v>
      </c>
      <c r="F19" s="194">
        <v>6.5566666666666684</v>
      </c>
      <c r="G19" s="194">
        <v>0</v>
      </c>
      <c r="H19" s="194" t="s">
        <v>321</v>
      </c>
      <c r="I19" s="194">
        <v>1</v>
      </c>
      <c r="J19" s="195" t="str">
        <f t="shared" si="0"/>
        <v>-</v>
      </c>
      <c r="K19" s="194">
        <v>0</v>
      </c>
      <c r="L19" s="178">
        <v>0</v>
      </c>
      <c r="M19" s="166" t="s">
        <v>366</v>
      </c>
      <c r="N19" s="184" t="s">
        <v>367</v>
      </c>
      <c r="O19" s="20"/>
    </row>
    <row r="20" spans="1:15" ht="15.75" x14ac:dyDescent="0.25">
      <c r="A20" s="58">
        <v>20</v>
      </c>
      <c r="B20" s="44"/>
      <c r="C20" s="89"/>
      <c r="D20" s="88"/>
      <c r="E20" s="184" t="s">
        <v>332</v>
      </c>
      <c r="F20" s="194">
        <v>3.4487256666666659</v>
      </c>
      <c r="G20" s="194">
        <v>0</v>
      </c>
      <c r="H20" s="194" t="s">
        <v>321</v>
      </c>
      <c r="I20" s="194">
        <v>1</v>
      </c>
      <c r="J20" s="195" t="str">
        <f t="shared" si="0"/>
        <v>-</v>
      </c>
      <c r="K20" s="194">
        <v>0</v>
      </c>
      <c r="L20" s="178">
        <v>0</v>
      </c>
      <c r="M20" s="166" t="s">
        <v>362</v>
      </c>
      <c r="N20" s="184"/>
      <c r="O20" s="20"/>
    </row>
    <row r="21" spans="1:15" ht="51.75" x14ac:dyDescent="0.25">
      <c r="A21" s="58">
        <v>21</v>
      </c>
      <c r="B21" s="44"/>
      <c r="C21" s="89"/>
      <c r="D21" s="88"/>
      <c r="E21" s="184" t="s">
        <v>333</v>
      </c>
      <c r="F21" s="194">
        <v>25.04333333333334</v>
      </c>
      <c r="G21" s="194">
        <v>24</v>
      </c>
      <c r="H21" s="194" t="s">
        <v>330</v>
      </c>
      <c r="I21" s="194">
        <v>2</v>
      </c>
      <c r="J21" s="195">
        <f t="shared" si="0"/>
        <v>1.0434722222222226</v>
      </c>
      <c r="K21" s="194">
        <v>24</v>
      </c>
      <c r="L21" s="178">
        <v>0.9</v>
      </c>
      <c r="M21" s="166" t="s">
        <v>366</v>
      </c>
      <c r="N21" s="184" t="s">
        <v>387</v>
      </c>
      <c r="O21" s="20"/>
    </row>
    <row r="22" spans="1:15" ht="26.25" x14ac:dyDescent="0.25">
      <c r="A22" s="58">
        <v>22</v>
      </c>
      <c r="B22" s="44"/>
      <c r="C22" s="89"/>
      <c r="D22" s="88"/>
      <c r="E22" s="184" t="s">
        <v>334</v>
      </c>
      <c r="F22" s="194">
        <v>0</v>
      </c>
      <c r="G22" s="194">
        <v>0</v>
      </c>
      <c r="H22" s="194" t="s">
        <v>321</v>
      </c>
      <c r="I22" s="194"/>
      <c r="J22" s="195" t="str">
        <f t="shared" si="0"/>
        <v>-</v>
      </c>
      <c r="K22" s="194">
        <v>0</v>
      </c>
      <c r="L22" s="178">
        <v>0</v>
      </c>
      <c r="M22" s="166" t="s">
        <v>362</v>
      </c>
      <c r="N22" s="184" t="s">
        <v>368</v>
      </c>
      <c r="O22" s="20"/>
    </row>
    <row r="23" spans="1:15" ht="51.75" x14ac:dyDescent="0.25">
      <c r="A23" s="58">
        <v>23</v>
      </c>
      <c r="B23" s="44"/>
      <c r="C23" s="89"/>
      <c r="D23" s="88"/>
      <c r="E23" s="184" t="s">
        <v>335</v>
      </c>
      <c r="F23" s="194">
        <v>9.4271026666666682</v>
      </c>
      <c r="G23" s="194">
        <v>6</v>
      </c>
      <c r="H23" s="194" t="s">
        <v>319</v>
      </c>
      <c r="I23" s="194">
        <v>1</v>
      </c>
      <c r="J23" s="195">
        <f t="shared" si="0"/>
        <v>1.571183777777778</v>
      </c>
      <c r="K23" s="194">
        <v>12</v>
      </c>
      <c r="L23" s="178">
        <v>0.875</v>
      </c>
      <c r="M23" s="166" t="s">
        <v>369</v>
      </c>
      <c r="N23" s="184" t="s">
        <v>370</v>
      </c>
      <c r="O23" s="20"/>
    </row>
    <row r="24" spans="1:15" ht="15.75" x14ac:dyDescent="0.25">
      <c r="A24" s="58">
        <v>24</v>
      </c>
      <c r="B24" s="44"/>
      <c r="C24" s="89"/>
      <c r="D24" s="88"/>
      <c r="E24" s="184" t="s">
        <v>336</v>
      </c>
      <c r="F24" s="194">
        <v>11.227539</v>
      </c>
      <c r="G24" s="194">
        <v>17</v>
      </c>
      <c r="H24" s="194" t="s">
        <v>319</v>
      </c>
      <c r="I24" s="194">
        <v>6</v>
      </c>
      <c r="J24" s="195">
        <f t="shared" si="0"/>
        <v>0.66044347058823527</v>
      </c>
      <c r="K24" s="194">
        <v>17</v>
      </c>
      <c r="L24" s="178">
        <v>0.68927193030794298</v>
      </c>
      <c r="M24" s="166" t="s">
        <v>362</v>
      </c>
      <c r="N24" s="184"/>
      <c r="O24" s="20"/>
    </row>
    <row r="25" spans="1:15" ht="15.75" x14ac:dyDescent="0.25">
      <c r="A25" s="58">
        <v>25</v>
      </c>
      <c r="B25" s="44"/>
      <c r="C25" s="89"/>
      <c r="D25" s="88"/>
      <c r="E25" s="184" t="s">
        <v>337</v>
      </c>
      <c r="F25" s="194">
        <v>5.4404486666666658</v>
      </c>
      <c r="G25" s="194">
        <v>0</v>
      </c>
      <c r="H25" s="194" t="s">
        <v>321</v>
      </c>
      <c r="I25" s="194">
        <v>2</v>
      </c>
      <c r="J25" s="195" t="str">
        <f t="shared" si="0"/>
        <v>-</v>
      </c>
      <c r="K25" s="194">
        <v>0</v>
      </c>
      <c r="L25" s="178">
        <v>0</v>
      </c>
      <c r="M25" s="166" t="s">
        <v>362</v>
      </c>
      <c r="N25" s="184"/>
      <c r="O25" s="20"/>
    </row>
    <row r="26" spans="1:15" ht="15.75" x14ac:dyDescent="0.25">
      <c r="A26" s="58">
        <v>26</v>
      </c>
      <c r="B26" s="44"/>
      <c r="C26" s="89"/>
      <c r="D26" s="88"/>
      <c r="E26" s="184" t="s">
        <v>338</v>
      </c>
      <c r="F26" s="194">
        <v>1.699146</v>
      </c>
      <c r="G26" s="194">
        <v>0</v>
      </c>
      <c r="H26" s="194" t="s">
        <v>321</v>
      </c>
      <c r="I26" s="194">
        <v>2</v>
      </c>
      <c r="J26" s="195" t="str">
        <f t="shared" si="0"/>
        <v>-</v>
      </c>
      <c r="K26" s="194">
        <v>0</v>
      </c>
      <c r="L26" s="178">
        <v>0</v>
      </c>
      <c r="M26" s="166" t="s">
        <v>362</v>
      </c>
      <c r="N26" s="184"/>
      <c r="O26" s="20"/>
    </row>
    <row r="27" spans="1:15" ht="64.5" x14ac:dyDescent="0.25">
      <c r="A27" s="58">
        <v>27</v>
      </c>
      <c r="B27" s="44"/>
      <c r="C27" s="89"/>
      <c r="D27" s="88"/>
      <c r="E27" s="184" t="s">
        <v>339</v>
      </c>
      <c r="F27" s="194">
        <v>0</v>
      </c>
      <c r="G27" s="194"/>
      <c r="H27" s="194" t="s">
        <v>321</v>
      </c>
      <c r="I27" s="194">
        <v>0</v>
      </c>
      <c r="J27" s="195" t="str">
        <f t="shared" si="0"/>
        <v>-</v>
      </c>
      <c r="K27" s="194">
        <v>0</v>
      </c>
      <c r="L27" s="178">
        <v>0</v>
      </c>
      <c r="M27" s="166" t="s">
        <v>362</v>
      </c>
      <c r="N27" s="184" t="s">
        <v>371</v>
      </c>
      <c r="O27" s="20"/>
    </row>
    <row r="28" spans="1:15" s="264" customFormat="1" ht="15.75" x14ac:dyDescent="0.25">
      <c r="A28" s="58"/>
      <c r="B28" s="44"/>
      <c r="C28" s="89"/>
      <c r="D28" s="88"/>
      <c r="E28" s="184" t="s">
        <v>340</v>
      </c>
      <c r="F28" s="194">
        <v>5.8432510000000004</v>
      </c>
      <c r="G28" s="194">
        <v>10</v>
      </c>
      <c r="H28" s="194" t="s">
        <v>319</v>
      </c>
      <c r="I28" s="194">
        <v>5</v>
      </c>
      <c r="J28" s="195">
        <f t="shared" si="0"/>
        <v>0.58432510000000004</v>
      </c>
      <c r="K28" s="194">
        <v>10</v>
      </c>
      <c r="L28" s="178">
        <v>0.66625348902724135</v>
      </c>
      <c r="M28" s="166" t="s">
        <v>362</v>
      </c>
      <c r="N28" s="184"/>
      <c r="O28" s="20"/>
    </row>
    <row r="29" spans="1:15" s="264" customFormat="1" ht="51.75" x14ac:dyDescent="0.25">
      <c r="A29" s="58"/>
      <c r="B29" s="44"/>
      <c r="C29" s="89"/>
      <c r="D29" s="88"/>
      <c r="E29" s="184" t="s">
        <v>341</v>
      </c>
      <c r="F29" s="194">
        <v>17.078012999999999</v>
      </c>
      <c r="G29" s="194">
        <v>15</v>
      </c>
      <c r="H29" s="194" t="s">
        <v>330</v>
      </c>
      <c r="I29" s="194">
        <v>6</v>
      </c>
      <c r="J29" s="195">
        <f t="shared" si="0"/>
        <v>1.1385341999999998</v>
      </c>
      <c r="K29" s="194">
        <v>24</v>
      </c>
      <c r="L29" s="178">
        <v>0.86670000000000003</v>
      </c>
      <c r="M29" s="166" t="s">
        <v>362</v>
      </c>
      <c r="N29" s="184" t="s">
        <v>372</v>
      </c>
      <c r="O29" s="20"/>
    </row>
    <row r="30" spans="1:15" s="264" customFormat="1" ht="15.75" x14ac:dyDescent="0.25">
      <c r="A30" s="58"/>
      <c r="B30" s="44"/>
      <c r="C30" s="89"/>
      <c r="D30" s="88"/>
      <c r="E30" s="184" t="s">
        <v>342</v>
      </c>
      <c r="F30" s="194">
        <v>12.170631666666671</v>
      </c>
      <c r="G30" s="194">
        <v>20</v>
      </c>
      <c r="H30" s="194" t="s">
        <v>319</v>
      </c>
      <c r="I30" s="194">
        <v>6</v>
      </c>
      <c r="J30" s="195">
        <f t="shared" si="0"/>
        <v>0.60853158333333357</v>
      </c>
      <c r="K30" s="194">
        <v>20</v>
      </c>
      <c r="L30" s="178">
        <v>0.76248710023776001</v>
      </c>
      <c r="M30" s="166" t="s">
        <v>362</v>
      </c>
      <c r="N30" s="184"/>
      <c r="O30" s="20"/>
    </row>
    <row r="31" spans="1:15" s="264" customFormat="1" ht="15.75" x14ac:dyDescent="0.25">
      <c r="A31" s="58"/>
      <c r="B31" s="44"/>
      <c r="C31" s="89"/>
      <c r="D31" s="88"/>
      <c r="E31" s="184" t="s">
        <v>343</v>
      </c>
      <c r="F31" s="194">
        <v>2.2704783333333332</v>
      </c>
      <c r="G31" s="194">
        <v>0</v>
      </c>
      <c r="H31" s="194" t="s">
        <v>321</v>
      </c>
      <c r="I31" s="194">
        <v>0</v>
      </c>
      <c r="J31" s="195" t="str">
        <f t="shared" si="0"/>
        <v>-</v>
      </c>
      <c r="K31" s="194">
        <v>0</v>
      </c>
      <c r="L31" s="178">
        <v>0</v>
      </c>
      <c r="M31" s="166" t="s">
        <v>362</v>
      </c>
      <c r="N31" s="184"/>
      <c r="O31" s="20"/>
    </row>
    <row r="32" spans="1:15" s="264" customFormat="1" ht="15.75" x14ac:dyDescent="0.25">
      <c r="A32" s="58"/>
      <c r="B32" s="44"/>
      <c r="C32" s="89"/>
      <c r="D32" s="88"/>
      <c r="E32" s="184" t="s">
        <v>344</v>
      </c>
      <c r="F32" s="194">
        <v>1.3866666666666669</v>
      </c>
      <c r="G32" s="194">
        <v>0</v>
      </c>
      <c r="H32" s="194" t="s">
        <v>321</v>
      </c>
      <c r="I32" s="194">
        <v>1</v>
      </c>
      <c r="J32" s="195" t="str">
        <f t="shared" si="0"/>
        <v>-</v>
      </c>
      <c r="K32" s="194">
        <v>0</v>
      </c>
      <c r="L32" s="178">
        <v>0</v>
      </c>
      <c r="M32" s="166" t="s">
        <v>362</v>
      </c>
      <c r="N32" s="184"/>
      <c r="O32" s="20"/>
    </row>
    <row r="33" spans="1:15" s="264" customFormat="1" ht="15.75" x14ac:dyDescent="0.25">
      <c r="A33" s="58"/>
      <c r="B33" s="44"/>
      <c r="C33" s="89"/>
      <c r="D33" s="88"/>
      <c r="E33" s="184" t="s">
        <v>345</v>
      </c>
      <c r="F33" s="194">
        <v>18.736666666666672</v>
      </c>
      <c r="G33" s="194">
        <v>24</v>
      </c>
      <c r="H33" s="194" t="s">
        <v>319</v>
      </c>
      <c r="I33" s="194">
        <v>4</v>
      </c>
      <c r="J33" s="195">
        <f t="shared" si="0"/>
        <v>0.78069444444444469</v>
      </c>
      <c r="K33" s="194">
        <v>24</v>
      </c>
      <c r="L33" s="178">
        <v>0.81540328788483452</v>
      </c>
      <c r="M33" s="166" t="s">
        <v>362</v>
      </c>
      <c r="N33" s="184"/>
      <c r="O33" s="20"/>
    </row>
    <row r="34" spans="1:15" s="264" customFormat="1" ht="15.75" x14ac:dyDescent="0.25">
      <c r="A34" s="58"/>
      <c r="B34" s="44"/>
      <c r="C34" s="89"/>
      <c r="D34" s="88"/>
      <c r="E34" s="184" t="s">
        <v>346</v>
      </c>
      <c r="F34" s="194">
        <v>14.45333333333333</v>
      </c>
      <c r="G34" s="194">
        <v>18</v>
      </c>
      <c r="H34" s="194" t="s">
        <v>330</v>
      </c>
      <c r="I34" s="194">
        <v>6</v>
      </c>
      <c r="J34" s="195">
        <f t="shared" si="0"/>
        <v>0.80296296296296277</v>
      </c>
      <c r="K34" s="194">
        <v>18</v>
      </c>
      <c r="L34" s="178">
        <v>0.84130680563227556</v>
      </c>
      <c r="M34" s="166" t="s">
        <v>362</v>
      </c>
      <c r="N34" s="184"/>
      <c r="O34" s="20"/>
    </row>
    <row r="35" spans="1:15" s="264" customFormat="1" ht="15.75" x14ac:dyDescent="0.25">
      <c r="A35" s="58"/>
      <c r="B35" s="44"/>
      <c r="C35" s="89"/>
      <c r="D35" s="88"/>
      <c r="E35" s="184" t="s">
        <v>347</v>
      </c>
      <c r="F35" s="194">
        <v>13.356666666666669</v>
      </c>
      <c r="G35" s="194">
        <v>18</v>
      </c>
      <c r="H35" s="194" t="s">
        <v>330</v>
      </c>
      <c r="I35" s="194">
        <v>6</v>
      </c>
      <c r="J35" s="195">
        <f t="shared" si="0"/>
        <v>0.74203703703703716</v>
      </c>
      <c r="K35" s="194">
        <v>18</v>
      </c>
      <c r="L35" s="178">
        <v>0.76247555377438503</v>
      </c>
      <c r="M35" s="166" t="s">
        <v>362</v>
      </c>
      <c r="N35" s="184"/>
      <c r="O35" s="20"/>
    </row>
    <row r="36" spans="1:15" s="264" customFormat="1" ht="15.75" x14ac:dyDescent="0.25">
      <c r="A36" s="58"/>
      <c r="B36" s="44"/>
      <c r="C36" s="89"/>
      <c r="D36" s="88"/>
      <c r="E36" s="184" t="s">
        <v>348</v>
      </c>
      <c r="F36" s="194">
        <v>10.473333333333329</v>
      </c>
      <c r="G36" s="194">
        <v>23</v>
      </c>
      <c r="H36" s="194" t="s">
        <v>330</v>
      </c>
      <c r="I36" s="194">
        <v>4</v>
      </c>
      <c r="J36" s="195">
        <f t="shared" si="0"/>
        <v>0.45536231884057954</v>
      </c>
      <c r="K36" s="194">
        <v>23</v>
      </c>
      <c r="L36" s="178">
        <v>0.47102953866350655</v>
      </c>
      <c r="M36" s="166" t="s">
        <v>362</v>
      </c>
      <c r="N36" s="184"/>
      <c r="O36" s="20"/>
    </row>
    <row r="37" spans="1:15" s="264" customFormat="1" ht="15.75" x14ac:dyDescent="0.25">
      <c r="A37" s="58"/>
      <c r="B37" s="44"/>
      <c r="C37" s="89"/>
      <c r="D37" s="88"/>
      <c r="E37" s="184" t="s">
        <v>349</v>
      </c>
      <c r="F37" s="194">
        <v>7.1499999999999986</v>
      </c>
      <c r="G37" s="194">
        <v>12</v>
      </c>
      <c r="H37" s="194" t="s">
        <v>319</v>
      </c>
      <c r="I37" s="194">
        <v>3</v>
      </c>
      <c r="J37" s="195">
        <f t="shared" si="0"/>
        <v>0.59583333333333321</v>
      </c>
      <c r="K37" s="194">
        <v>12</v>
      </c>
      <c r="L37" s="178">
        <v>0.67508419359952399</v>
      </c>
      <c r="M37" s="166" t="s">
        <v>362</v>
      </c>
      <c r="N37" s="184"/>
      <c r="O37" s="20"/>
    </row>
    <row r="38" spans="1:15" s="264" customFormat="1" ht="15.75" x14ac:dyDescent="0.25">
      <c r="A38" s="58"/>
      <c r="B38" s="44"/>
      <c r="C38" s="89"/>
      <c r="D38" s="88"/>
      <c r="E38" s="184" t="s">
        <v>350</v>
      </c>
      <c r="F38" s="194">
        <v>10.446666666666671</v>
      </c>
      <c r="G38" s="194">
        <v>18</v>
      </c>
      <c r="H38" s="194" t="s">
        <v>330</v>
      </c>
      <c r="I38" s="194">
        <v>4</v>
      </c>
      <c r="J38" s="195">
        <f t="shared" si="0"/>
        <v>0.58037037037037065</v>
      </c>
      <c r="K38" s="194">
        <v>18</v>
      </c>
      <c r="L38" s="178">
        <v>0.60327597617095385</v>
      </c>
      <c r="M38" s="166" t="s">
        <v>362</v>
      </c>
      <c r="N38" s="184"/>
      <c r="O38" s="20"/>
    </row>
    <row r="39" spans="1:15" s="264" customFormat="1" ht="26.25" x14ac:dyDescent="0.25">
      <c r="A39" s="58"/>
      <c r="B39" s="44"/>
      <c r="C39" s="89"/>
      <c r="D39" s="88"/>
      <c r="E39" s="184" t="s">
        <v>351</v>
      </c>
      <c r="F39" s="194">
        <v>3.2033156666666671</v>
      </c>
      <c r="G39" s="194">
        <v>0</v>
      </c>
      <c r="H39" s="194" t="s">
        <v>321</v>
      </c>
      <c r="I39" s="194">
        <v>2</v>
      </c>
      <c r="J39" s="195" t="str">
        <f t="shared" si="0"/>
        <v>-</v>
      </c>
      <c r="K39" s="194">
        <v>0</v>
      </c>
      <c r="L39" s="178">
        <v>0</v>
      </c>
      <c r="M39" s="166" t="s">
        <v>362</v>
      </c>
      <c r="N39" s="184" t="s">
        <v>373</v>
      </c>
      <c r="O39" s="20"/>
    </row>
    <row r="40" spans="1:15" s="264" customFormat="1" ht="15.75" x14ac:dyDescent="0.25">
      <c r="A40" s="58"/>
      <c r="B40" s="44"/>
      <c r="C40" s="89"/>
      <c r="D40" s="88"/>
      <c r="E40" s="184" t="s">
        <v>352</v>
      </c>
      <c r="F40" s="194">
        <v>7.3366666666666669</v>
      </c>
      <c r="G40" s="194">
        <v>10</v>
      </c>
      <c r="H40" s="194" t="s">
        <v>330</v>
      </c>
      <c r="I40" s="194">
        <v>3</v>
      </c>
      <c r="J40" s="195">
        <f t="shared" si="0"/>
        <v>0.73366666666666669</v>
      </c>
      <c r="K40" s="194">
        <v>10</v>
      </c>
      <c r="L40" s="178">
        <v>0.77954539859449823</v>
      </c>
      <c r="M40" s="166" t="s">
        <v>362</v>
      </c>
      <c r="N40" s="184"/>
      <c r="O40" s="20"/>
    </row>
    <row r="41" spans="1:15" s="264" customFormat="1" ht="15.75" x14ac:dyDescent="0.25">
      <c r="A41" s="58"/>
      <c r="B41" s="44"/>
      <c r="C41" s="89"/>
      <c r="D41" s="88"/>
      <c r="E41" s="184" t="s">
        <v>353</v>
      </c>
      <c r="F41" s="194">
        <v>12.94333333333333</v>
      </c>
      <c r="G41" s="194">
        <v>18</v>
      </c>
      <c r="H41" s="194" t="s">
        <v>330</v>
      </c>
      <c r="I41" s="194">
        <v>6</v>
      </c>
      <c r="J41" s="195">
        <f t="shared" si="0"/>
        <v>0.71907407407407387</v>
      </c>
      <c r="K41" s="194">
        <v>18</v>
      </c>
      <c r="L41" s="178">
        <v>0.73730636964304563</v>
      </c>
      <c r="M41" s="166" t="s">
        <v>362</v>
      </c>
      <c r="N41" s="184"/>
      <c r="O41" s="20"/>
    </row>
    <row r="42" spans="1:15" s="264" customFormat="1" ht="26.25" x14ac:dyDescent="0.25">
      <c r="A42" s="58"/>
      <c r="B42" s="44"/>
      <c r="C42" s="89"/>
      <c r="D42" s="88"/>
      <c r="E42" s="184" t="s">
        <v>354</v>
      </c>
      <c r="F42" s="194">
        <v>9.3399999999999981</v>
      </c>
      <c r="G42" s="194">
        <v>23</v>
      </c>
      <c r="H42" s="194" t="s">
        <v>330</v>
      </c>
      <c r="I42" s="194">
        <v>6</v>
      </c>
      <c r="J42" s="195">
        <f t="shared" si="0"/>
        <v>0.40608695652173904</v>
      </c>
      <c r="K42" s="194">
        <v>23</v>
      </c>
      <c r="L42" s="178">
        <v>0.41565147167265509</v>
      </c>
      <c r="M42" s="166" t="s">
        <v>362</v>
      </c>
      <c r="N42" s="184" t="s">
        <v>374</v>
      </c>
      <c r="O42" s="20"/>
    </row>
    <row r="43" spans="1:15" s="266" customFormat="1" ht="15.75" x14ac:dyDescent="0.25">
      <c r="A43" s="58"/>
      <c r="B43" s="44"/>
      <c r="C43" s="89"/>
      <c r="D43" s="88"/>
      <c r="E43" s="184" t="s">
        <v>355</v>
      </c>
      <c r="F43" s="194">
        <v>11.77333333333333</v>
      </c>
      <c r="G43" s="194">
        <v>18</v>
      </c>
      <c r="H43" s="194" t="s">
        <v>330</v>
      </c>
      <c r="I43" s="194">
        <v>4</v>
      </c>
      <c r="J43" s="195">
        <f t="shared" si="0"/>
        <v>0.65407407407407392</v>
      </c>
      <c r="K43" s="194">
        <v>18</v>
      </c>
      <c r="L43" s="178">
        <v>0.67724497498437897</v>
      </c>
      <c r="M43" s="166" t="s">
        <v>362</v>
      </c>
      <c r="N43" s="184"/>
      <c r="O43" s="20"/>
    </row>
    <row r="44" spans="1:15" s="264" customFormat="1" ht="15.75" x14ac:dyDescent="0.25">
      <c r="A44" s="58"/>
      <c r="B44" s="44"/>
      <c r="C44" s="89"/>
      <c r="D44" s="88"/>
      <c r="E44" s="184" t="s">
        <v>356</v>
      </c>
      <c r="F44" s="194">
        <v>15.45333333333333</v>
      </c>
      <c r="G44" s="194">
        <v>18</v>
      </c>
      <c r="H44" s="194" t="s">
        <v>330</v>
      </c>
      <c r="I44" s="194">
        <v>5</v>
      </c>
      <c r="J44" s="195">
        <f t="shared" si="0"/>
        <v>0.85851851851851835</v>
      </c>
      <c r="K44" s="194">
        <v>18</v>
      </c>
      <c r="L44" s="178">
        <v>0.89033287537013217</v>
      </c>
      <c r="M44" s="166" t="s">
        <v>362</v>
      </c>
      <c r="N44" s="184"/>
      <c r="O44" s="20"/>
    </row>
    <row r="45" spans="1:15" s="264" customFormat="1" ht="15.75" x14ac:dyDescent="0.25">
      <c r="A45" s="58"/>
      <c r="B45" s="44"/>
      <c r="C45" s="89"/>
      <c r="D45" s="88"/>
      <c r="E45" s="184" t="s">
        <v>357</v>
      </c>
      <c r="F45" s="194">
        <v>12.09</v>
      </c>
      <c r="G45" s="194">
        <v>18</v>
      </c>
      <c r="H45" s="194" t="s">
        <v>330</v>
      </c>
      <c r="I45" s="194">
        <v>6</v>
      </c>
      <c r="J45" s="195">
        <f t="shared" si="0"/>
        <v>0.67166666666666663</v>
      </c>
      <c r="K45" s="194">
        <v>18</v>
      </c>
      <c r="L45" s="178">
        <v>0.70463034510091505</v>
      </c>
      <c r="M45" s="166" t="s">
        <v>362</v>
      </c>
      <c r="N45" s="184"/>
      <c r="O45" s="20"/>
    </row>
    <row r="46" spans="1:15" s="264" customFormat="1" ht="15.75" x14ac:dyDescent="0.25">
      <c r="A46" s="58"/>
      <c r="B46" s="44"/>
      <c r="C46" s="89"/>
      <c r="D46" s="88"/>
      <c r="E46" s="184" t="s">
        <v>358</v>
      </c>
      <c r="F46" s="194">
        <v>12.88</v>
      </c>
      <c r="G46" s="194">
        <v>23</v>
      </c>
      <c r="H46" s="194" t="s">
        <v>330</v>
      </c>
      <c r="I46" s="194">
        <v>6</v>
      </c>
      <c r="J46" s="195">
        <f t="shared" si="0"/>
        <v>0.56000000000000005</v>
      </c>
      <c r="K46" s="194">
        <v>23</v>
      </c>
      <c r="L46" s="178">
        <v>0.57810980710262083</v>
      </c>
      <c r="M46" s="166" t="s">
        <v>362</v>
      </c>
      <c r="N46" s="184"/>
      <c r="O46" s="20"/>
    </row>
    <row r="47" spans="1:15" s="264" customFormat="1" ht="51.75" x14ac:dyDescent="0.25">
      <c r="A47" s="58"/>
      <c r="B47" s="44"/>
      <c r="C47" s="89"/>
      <c r="D47" s="88"/>
      <c r="E47" s="184" t="s">
        <v>359</v>
      </c>
      <c r="F47" s="194">
        <v>15.25</v>
      </c>
      <c r="G47" s="194">
        <v>28</v>
      </c>
      <c r="H47" s="194" t="s">
        <v>330</v>
      </c>
      <c r="I47" s="194">
        <v>6</v>
      </c>
      <c r="J47" s="195">
        <f t="shared" si="0"/>
        <v>0.5446428571428571</v>
      </c>
      <c r="K47" s="194">
        <v>28</v>
      </c>
      <c r="L47" s="178">
        <v>0.59976981045412969</v>
      </c>
      <c r="M47" s="166" t="s">
        <v>362</v>
      </c>
      <c r="N47" s="184" t="s">
        <v>375</v>
      </c>
      <c r="O47" s="20"/>
    </row>
    <row r="48" spans="1:15" s="264" customFormat="1" ht="15.75" x14ac:dyDescent="0.25">
      <c r="A48" s="58"/>
      <c r="B48" s="44"/>
      <c r="C48" s="89"/>
      <c r="D48" s="88"/>
      <c r="E48" s="184" t="s">
        <v>360</v>
      </c>
      <c r="F48" s="194">
        <v>15.06666666666667</v>
      </c>
      <c r="G48" s="194">
        <v>18</v>
      </c>
      <c r="H48" s="194" t="s">
        <v>330</v>
      </c>
      <c r="I48" s="194">
        <v>6</v>
      </c>
      <c r="J48" s="195">
        <f t="shared" si="0"/>
        <v>0.83703703703703725</v>
      </c>
      <c r="K48" s="194">
        <v>18</v>
      </c>
      <c r="L48" s="178">
        <v>0.84373230617549222</v>
      </c>
      <c r="M48" s="166" t="s">
        <v>362</v>
      </c>
      <c r="N48" s="184"/>
      <c r="O48" s="20"/>
    </row>
    <row r="49" spans="1:15" ht="15.75" x14ac:dyDescent="0.25">
      <c r="A49" s="58">
        <v>28</v>
      </c>
      <c r="B49" s="44"/>
      <c r="C49" s="89"/>
      <c r="D49" s="88"/>
      <c r="E49" s="184" t="s">
        <v>361</v>
      </c>
      <c r="F49" s="194">
        <v>14.60333333333333</v>
      </c>
      <c r="G49" s="194">
        <v>23</v>
      </c>
      <c r="H49" s="194" t="s">
        <v>330</v>
      </c>
      <c r="I49" s="194">
        <v>6</v>
      </c>
      <c r="J49" s="195">
        <f t="shared" si="0"/>
        <v>0.63492753623188392</v>
      </c>
      <c r="K49" s="194">
        <v>23</v>
      </c>
      <c r="L49" s="178">
        <v>0.64693546958687131</v>
      </c>
      <c r="M49" s="166" t="s">
        <v>362</v>
      </c>
      <c r="N49" s="184"/>
      <c r="O49" s="20"/>
    </row>
    <row r="50" spans="1:15" s="10" customFormat="1" ht="15.75" x14ac:dyDescent="0.25">
      <c r="A50" s="58">
        <v>29</v>
      </c>
      <c r="B50" s="44"/>
      <c r="C50" s="88"/>
      <c r="D50" s="88"/>
      <c r="E50" s="87" t="s">
        <v>63</v>
      </c>
      <c r="F50" s="102"/>
      <c r="G50" s="102"/>
      <c r="H50" s="102"/>
      <c r="I50" s="102"/>
      <c r="J50" s="102"/>
      <c r="K50" s="102"/>
      <c r="L50" s="102"/>
      <c r="M50" s="102"/>
      <c r="N50" s="102"/>
      <c r="O50" s="20"/>
    </row>
    <row r="51" spans="1:15" s="17" customFormat="1" x14ac:dyDescent="0.2">
      <c r="A51" s="22"/>
      <c r="B51" s="54"/>
      <c r="C51" s="23"/>
      <c r="D51" s="23"/>
      <c r="E51" s="23"/>
      <c r="F51" s="23"/>
      <c r="G51" s="23"/>
      <c r="H51" s="23"/>
      <c r="I51" s="23"/>
      <c r="J51" s="23"/>
      <c r="K51" s="23"/>
      <c r="L51" s="23"/>
      <c r="M51" s="23"/>
      <c r="N51" s="23"/>
      <c r="O51" s="24"/>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4" footer="0.31496062992125984"/>
      <pageSetup paperSize="9" scale="62"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
    <mergeCell ref="A5:M5"/>
  </mergeCells>
  <dataValidations count="3">
    <dataValidation allowBlank="1" showInputMessage="1" showErrorMessage="1" prompt="Please enter text." sqref="N9:N49" xr:uid="{8F1B8EC7-32AD-4C81-A502-ED2AD09F2E16}"/>
    <dataValidation allowBlank="1" showInputMessage="1" showErrorMessage="1" prompt="Please enter text" sqref="E9:E49" xr:uid="{618CA8E8-AB89-43F5-80D9-4A3B404C1C93}"/>
    <dataValidation type="list" allowBlank="1" showInputMessage="1" showErrorMessage="1" prompt="Please select from available drop-down options" sqref="M9:M49" xr:uid="{5A4B484D-8D9D-44C8-A949-FE892E7EC06E}">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34" orientation="landscape" cellComments="asDisplayed" r:id="rId2"/>
  <headerFooter>
    <oddHeader>&amp;CCommerce Commission Information Disclosure Template</oddHead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tabColor rgb="FF92D050"/>
    <pageSetUpPr fitToPage="1"/>
  </sheetPr>
  <dimension ref="A1:N47"/>
  <sheetViews>
    <sheetView showGridLines="0" view="pageBreakPreview" zoomScaleNormal="100" zoomScaleSheetLayoutView="100" workbookViewId="0">
      <selection activeCell="G42" sqref="G42"/>
    </sheetView>
  </sheetViews>
  <sheetFormatPr defaultRowHeight="12.75" x14ac:dyDescent="0.2"/>
  <cols>
    <col min="1" max="1" width="4.85546875" style="17" customWidth="1"/>
    <col min="2" max="2" width="2.5703125" style="51" customWidth="1"/>
    <col min="3" max="3" width="6.140625" style="17" customWidth="1"/>
    <col min="4" max="5" width="2.28515625" style="17" customWidth="1"/>
    <col min="6" max="6" width="62.42578125" style="15" customWidth="1"/>
    <col min="7" max="7" width="29.7109375" style="15" customWidth="1"/>
    <col min="8" max="13" width="16.140625" style="17" customWidth="1"/>
    <col min="14" max="14" width="1.5703125" style="17" customWidth="1"/>
    <col min="15" max="16384" width="9.140625" style="17"/>
  </cols>
  <sheetData>
    <row r="1" spans="1:14" s="9" customFormat="1" ht="15" customHeight="1" x14ac:dyDescent="0.2">
      <c r="A1" s="30"/>
      <c r="B1" s="31"/>
      <c r="C1" s="31"/>
      <c r="D1" s="31"/>
      <c r="E1" s="31"/>
      <c r="F1" s="31"/>
      <c r="G1" s="31"/>
      <c r="H1" s="31"/>
      <c r="I1" s="31"/>
      <c r="J1" s="31"/>
      <c r="K1" s="31"/>
      <c r="L1" s="31"/>
      <c r="M1" s="31"/>
      <c r="N1" s="32"/>
    </row>
    <row r="2" spans="1:14" s="9" customFormat="1" ht="18" customHeight="1" x14ac:dyDescent="0.3">
      <c r="A2" s="33"/>
      <c r="B2" s="52"/>
      <c r="C2" s="48"/>
      <c r="D2" s="48"/>
      <c r="E2" s="48"/>
      <c r="F2" s="48"/>
      <c r="G2" s="48"/>
      <c r="H2" s="48"/>
      <c r="I2" s="40"/>
      <c r="J2" s="42" t="s">
        <v>7</v>
      </c>
      <c r="K2" s="283" t="str">
        <f>IF(NOT(ISBLANK(CoverSheet!$C$8)),CoverSheet!$C$8,"")</f>
        <v>Aurora Energy Limited</v>
      </c>
      <c r="L2" s="283"/>
      <c r="M2" s="283"/>
      <c r="N2" s="25"/>
    </row>
    <row r="3" spans="1:14" s="9" customFormat="1" ht="18" customHeight="1" x14ac:dyDescent="0.25">
      <c r="A3" s="33"/>
      <c r="B3" s="52"/>
      <c r="C3" s="48"/>
      <c r="D3" s="48"/>
      <c r="E3" s="48"/>
      <c r="F3" s="48"/>
      <c r="G3" s="48"/>
      <c r="H3" s="48"/>
      <c r="I3" s="40"/>
      <c r="J3" s="42" t="s">
        <v>81</v>
      </c>
      <c r="K3" s="284" t="str">
        <f>IF(ISNUMBER(CoverSheet!$C$12),TEXT(CoverSheet!$C$12,"_([$-1409]d mmmm yyyy;_(@")&amp;" –"&amp;TEXT(DATE(YEAR(CoverSheet!$C$12)+10,MONTH(CoverSheet!$C$12),DAY(CoverSheet!$C$12)-1),"_([$-1409]d mmmm yyyy;_(@"),"")</f>
        <v xml:space="preserve"> 1 April 2022 – 31 March 2032</v>
      </c>
      <c r="L3" s="284"/>
      <c r="M3" s="284"/>
      <c r="N3" s="25"/>
    </row>
    <row r="4" spans="1:14" s="9" customFormat="1" ht="21" x14ac:dyDescent="0.35">
      <c r="A4" s="85" t="s">
        <v>219</v>
      </c>
      <c r="B4" s="53"/>
      <c r="C4" s="48"/>
      <c r="D4" s="48"/>
      <c r="E4" s="48"/>
      <c r="F4" s="48"/>
      <c r="G4" s="48"/>
      <c r="H4" s="48"/>
      <c r="I4" s="48"/>
      <c r="J4" s="49"/>
      <c r="K4" s="48"/>
      <c r="L4" s="48"/>
      <c r="M4" s="48"/>
      <c r="N4" s="25"/>
    </row>
    <row r="5" spans="1:14" s="113" customFormat="1" ht="39" customHeight="1" x14ac:dyDescent="0.2">
      <c r="A5" s="280" t="s">
        <v>202</v>
      </c>
      <c r="B5" s="281"/>
      <c r="C5" s="281"/>
      <c r="D5" s="281"/>
      <c r="E5" s="281"/>
      <c r="F5" s="281"/>
      <c r="G5" s="281"/>
      <c r="H5" s="281"/>
      <c r="I5" s="281"/>
      <c r="J5" s="281"/>
      <c r="K5" s="281"/>
      <c r="L5" s="281"/>
      <c r="M5" s="281"/>
      <c r="N5" s="107"/>
    </row>
    <row r="6" spans="1:14" ht="15" customHeight="1" x14ac:dyDescent="0.2">
      <c r="A6" s="38" t="s">
        <v>240</v>
      </c>
      <c r="B6" s="56"/>
      <c r="C6" s="49"/>
      <c r="D6" s="48"/>
      <c r="E6" s="48"/>
      <c r="F6" s="48"/>
      <c r="G6" s="48"/>
      <c r="H6" s="48"/>
      <c r="I6" s="48"/>
      <c r="J6" s="48"/>
      <c r="K6" s="48"/>
      <c r="L6" s="48"/>
      <c r="M6" s="48"/>
      <c r="N6" s="25"/>
    </row>
    <row r="7" spans="1:14" ht="29.25" customHeight="1" x14ac:dyDescent="0.3">
      <c r="A7" s="41">
        <v>7</v>
      </c>
      <c r="B7" s="44"/>
      <c r="C7" s="90" t="s">
        <v>179</v>
      </c>
      <c r="D7" s="98"/>
      <c r="E7" s="102"/>
      <c r="F7" s="102"/>
      <c r="G7" s="102"/>
      <c r="H7" s="289"/>
      <c r="I7" s="289"/>
      <c r="J7" s="289"/>
      <c r="K7" s="289"/>
      <c r="L7" s="289"/>
      <c r="M7" s="289"/>
      <c r="N7" s="21"/>
    </row>
    <row r="8" spans="1:14" s="61" customFormat="1" ht="16.5" customHeight="1" x14ac:dyDescent="0.2">
      <c r="A8" s="58">
        <v>8</v>
      </c>
      <c r="B8" s="44"/>
      <c r="C8" s="120"/>
      <c r="D8" s="98"/>
      <c r="E8" s="110" t="s">
        <v>178</v>
      </c>
      <c r="F8" s="102"/>
      <c r="G8" s="102"/>
      <c r="H8" s="289" t="s">
        <v>133</v>
      </c>
      <c r="I8" s="289"/>
      <c r="J8" s="289"/>
      <c r="K8" s="289"/>
      <c r="L8" s="289"/>
      <c r="M8" s="289"/>
      <c r="N8" s="21"/>
    </row>
    <row r="9" spans="1:14" ht="12.75" customHeight="1" x14ac:dyDescent="0.2">
      <c r="A9" s="58">
        <v>9</v>
      </c>
      <c r="B9" s="44"/>
      <c r="C9" s="102"/>
      <c r="D9" s="102"/>
      <c r="E9" s="102"/>
      <c r="F9" s="102"/>
      <c r="G9" s="102"/>
      <c r="H9" s="122" t="s">
        <v>82</v>
      </c>
      <c r="I9" s="122" t="s">
        <v>161</v>
      </c>
      <c r="J9" s="122" t="s">
        <v>162</v>
      </c>
      <c r="K9" s="122" t="s">
        <v>163</v>
      </c>
      <c r="L9" s="122" t="s">
        <v>164</v>
      </c>
      <c r="M9" s="122" t="s">
        <v>165</v>
      </c>
      <c r="N9" s="20"/>
    </row>
    <row r="10" spans="1:14" ht="12.75" customHeight="1" x14ac:dyDescent="0.2">
      <c r="A10" s="41">
        <v>10</v>
      </c>
      <c r="B10" s="44"/>
      <c r="C10" s="99"/>
      <c r="D10" s="99"/>
      <c r="E10" s="99"/>
      <c r="F10" s="110"/>
      <c r="G10" s="189" t="str">
        <f>IF(ISNUMBER(CoverSheet!$C$12),"for year ended","")</f>
        <v>for year ended</v>
      </c>
      <c r="H10" s="123">
        <f>IF(ISNUMBER(CoverSheet!$C$12),DATE(YEAR(CoverSheet!$C$12),MONTH(CoverSheet!$C$12),DAY(CoverSheet!$C$12))-1,"")</f>
        <v>44651</v>
      </c>
      <c r="I10" s="123">
        <f>IF(ISNUMBER(CoverSheet!$C$12),DATE(YEAR(CoverSheet!$C$12)+1,MONTH(CoverSheet!$C$12),DAY(CoverSheet!$C$12))-1,"")</f>
        <v>45016</v>
      </c>
      <c r="J10" s="123">
        <f>IF(ISNUMBER(CoverSheet!$C$12),DATE(YEAR(CoverSheet!$C$12)+2,MONTH(CoverSheet!$C$12),DAY(CoverSheet!$C$12))-1,"")</f>
        <v>45382</v>
      </c>
      <c r="K10" s="123">
        <f>IF(ISNUMBER(CoverSheet!$C$12),DATE(YEAR(CoverSheet!$C$12)+3,MONTH(CoverSheet!$C$12),DAY(CoverSheet!$C$12))-1,"")</f>
        <v>45747</v>
      </c>
      <c r="L10" s="123">
        <f>IF(ISNUMBER(CoverSheet!$C$12),DATE(YEAR(CoverSheet!$C$12)+4,MONTH(CoverSheet!$C$12),DAY(CoverSheet!$C$12))-1,"")</f>
        <v>46112</v>
      </c>
      <c r="M10" s="123">
        <f>IF(ISNUMBER(CoverSheet!$C$12),DATE(YEAR(CoverSheet!$C$12)+5,MONTH(CoverSheet!$C$12),DAY(CoverSheet!$C$12))-1,"")</f>
        <v>46477</v>
      </c>
      <c r="N10" s="21"/>
    </row>
    <row r="11" spans="1:14" s="72" customFormat="1" ht="17.25" customHeight="1" x14ac:dyDescent="0.2">
      <c r="A11" s="58">
        <v>11</v>
      </c>
      <c r="B11" s="44"/>
      <c r="C11" s="99"/>
      <c r="D11" s="99"/>
      <c r="E11" s="99"/>
      <c r="F11" s="110" t="s">
        <v>214</v>
      </c>
      <c r="G11" s="192"/>
      <c r="H11" s="59"/>
      <c r="I11" s="123"/>
      <c r="J11" s="123"/>
      <c r="K11" s="123"/>
      <c r="L11" s="123"/>
      <c r="M11" s="123"/>
      <c r="N11" s="21"/>
    </row>
    <row r="12" spans="1:14" ht="15" customHeight="1" x14ac:dyDescent="0.2">
      <c r="A12" s="41">
        <v>12</v>
      </c>
      <c r="B12" s="44"/>
      <c r="C12" s="277"/>
      <c r="D12" s="277"/>
      <c r="E12" s="99"/>
      <c r="F12" s="267" t="s">
        <v>376</v>
      </c>
      <c r="G12" s="62"/>
      <c r="H12" s="268">
        <v>592</v>
      </c>
      <c r="I12" s="268">
        <v>850</v>
      </c>
      <c r="J12" s="268">
        <v>962</v>
      </c>
      <c r="K12" s="268">
        <v>1043</v>
      </c>
      <c r="L12" s="268">
        <v>1083</v>
      </c>
      <c r="M12" s="268">
        <v>1079</v>
      </c>
      <c r="N12" s="21"/>
    </row>
    <row r="13" spans="1:14" ht="15" customHeight="1" x14ac:dyDescent="0.2">
      <c r="A13" s="41">
        <v>13</v>
      </c>
      <c r="B13" s="44"/>
      <c r="C13" s="277"/>
      <c r="D13" s="277"/>
      <c r="E13" s="99"/>
      <c r="F13" s="267" t="s">
        <v>377</v>
      </c>
      <c r="G13" s="102"/>
      <c r="H13" s="268">
        <v>2</v>
      </c>
      <c r="I13" s="268">
        <v>4</v>
      </c>
      <c r="J13" s="268">
        <v>5</v>
      </c>
      <c r="K13" s="268">
        <v>6</v>
      </c>
      <c r="L13" s="268">
        <v>6</v>
      </c>
      <c r="M13" s="268">
        <v>6</v>
      </c>
      <c r="N13" s="21"/>
    </row>
    <row r="14" spans="1:14" ht="15" customHeight="1" x14ac:dyDescent="0.2">
      <c r="A14" s="41">
        <v>14</v>
      </c>
      <c r="B14" s="44"/>
      <c r="C14" s="277"/>
      <c r="D14" s="277"/>
      <c r="E14" s="99"/>
      <c r="F14" s="267" t="s">
        <v>378</v>
      </c>
      <c r="G14" s="102"/>
      <c r="H14" s="268">
        <v>42</v>
      </c>
      <c r="I14" s="268">
        <v>30</v>
      </c>
      <c r="J14" s="268">
        <v>24</v>
      </c>
      <c r="K14" s="268">
        <v>21</v>
      </c>
      <c r="L14" s="268">
        <v>20</v>
      </c>
      <c r="M14" s="268">
        <v>19</v>
      </c>
      <c r="N14" s="21"/>
    </row>
    <row r="15" spans="1:14" ht="15" customHeight="1" x14ac:dyDescent="0.2">
      <c r="A15" s="41">
        <v>15</v>
      </c>
      <c r="B15" s="44"/>
      <c r="C15" s="277"/>
      <c r="D15" s="277"/>
      <c r="E15" s="99"/>
      <c r="F15" s="267" t="s">
        <v>379</v>
      </c>
      <c r="G15" s="102"/>
      <c r="H15" s="268">
        <v>13</v>
      </c>
      <c r="I15" s="268">
        <v>18</v>
      </c>
      <c r="J15" s="268">
        <v>21</v>
      </c>
      <c r="K15" s="268">
        <v>22</v>
      </c>
      <c r="L15" s="268">
        <v>23</v>
      </c>
      <c r="M15" s="268">
        <v>23</v>
      </c>
      <c r="N15" s="21"/>
    </row>
    <row r="16" spans="1:14" s="264" customFormat="1" ht="15" customHeight="1" x14ac:dyDescent="0.2">
      <c r="A16" s="58"/>
      <c r="B16" s="44"/>
      <c r="C16" s="263"/>
      <c r="D16" s="263"/>
      <c r="E16" s="263"/>
      <c r="F16" s="267" t="s">
        <v>380</v>
      </c>
      <c r="G16" s="102"/>
      <c r="H16" s="268">
        <v>0</v>
      </c>
      <c r="I16" s="268">
        <v>67</v>
      </c>
      <c r="J16" s="268">
        <v>101</v>
      </c>
      <c r="K16" s="268">
        <v>118</v>
      </c>
      <c r="L16" s="268">
        <v>126</v>
      </c>
      <c r="M16" s="268">
        <v>130</v>
      </c>
      <c r="N16" s="21"/>
    </row>
    <row r="17" spans="1:14" s="264" customFormat="1" ht="15" customHeight="1" x14ac:dyDescent="0.2">
      <c r="A17" s="58"/>
      <c r="B17" s="44"/>
      <c r="C17" s="263"/>
      <c r="D17" s="263"/>
      <c r="E17" s="263"/>
      <c r="F17" s="267" t="s">
        <v>381</v>
      </c>
      <c r="G17" s="102"/>
      <c r="H17" s="268">
        <v>151</v>
      </c>
      <c r="I17" s="268">
        <v>165</v>
      </c>
      <c r="J17" s="268">
        <v>172</v>
      </c>
      <c r="K17" s="268">
        <v>175</v>
      </c>
      <c r="L17" s="268">
        <v>177</v>
      </c>
      <c r="M17" s="268">
        <v>178</v>
      </c>
      <c r="N17" s="21"/>
    </row>
    <row r="18" spans="1:14" s="264" customFormat="1" ht="15" customHeight="1" x14ac:dyDescent="0.2">
      <c r="A18" s="58"/>
      <c r="B18" s="44"/>
      <c r="C18" s="263"/>
      <c r="D18" s="263"/>
      <c r="E18" s="263"/>
      <c r="F18" s="267" t="s">
        <v>382</v>
      </c>
      <c r="G18" s="102"/>
      <c r="H18" s="268">
        <v>9</v>
      </c>
      <c r="I18" s="268">
        <v>8</v>
      </c>
      <c r="J18" s="268">
        <v>7</v>
      </c>
      <c r="K18" s="268">
        <v>7</v>
      </c>
      <c r="L18" s="268">
        <v>7</v>
      </c>
      <c r="M18" s="268">
        <v>7</v>
      </c>
      <c r="N18" s="21"/>
    </row>
    <row r="19" spans="1:14" s="264" customFormat="1" ht="15" customHeight="1" x14ac:dyDescent="0.2">
      <c r="A19" s="58"/>
      <c r="B19" s="44"/>
      <c r="C19" s="263"/>
      <c r="D19" s="263"/>
      <c r="E19" s="263"/>
      <c r="F19" s="267" t="s">
        <v>383</v>
      </c>
      <c r="G19" s="102"/>
      <c r="H19" s="268">
        <v>6</v>
      </c>
      <c r="I19" s="268">
        <v>5</v>
      </c>
      <c r="J19" s="268">
        <v>5</v>
      </c>
      <c r="K19" s="268">
        <v>5</v>
      </c>
      <c r="L19" s="268">
        <v>5</v>
      </c>
      <c r="M19" s="268">
        <v>5</v>
      </c>
      <c r="N19" s="21"/>
    </row>
    <row r="20" spans="1:14" s="264" customFormat="1" ht="15" customHeight="1" x14ac:dyDescent="0.2">
      <c r="A20" s="58"/>
      <c r="B20" s="44"/>
      <c r="C20" s="263"/>
      <c r="D20" s="263"/>
      <c r="E20" s="263"/>
      <c r="F20" s="267" t="s">
        <v>384</v>
      </c>
      <c r="G20" s="102"/>
      <c r="H20" s="268">
        <v>2</v>
      </c>
      <c r="I20" s="268">
        <v>3</v>
      </c>
      <c r="J20" s="268">
        <v>3</v>
      </c>
      <c r="K20" s="268">
        <v>3</v>
      </c>
      <c r="L20" s="268">
        <v>3</v>
      </c>
      <c r="M20" s="268">
        <v>3</v>
      </c>
      <c r="N20" s="21"/>
    </row>
    <row r="21" spans="1:14" s="264" customFormat="1" ht="15" customHeight="1" x14ac:dyDescent="0.2">
      <c r="A21" s="58"/>
      <c r="B21" s="44"/>
      <c r="C21" s="263"/>
      <c r="D21" s="263"/>
      <c r="E21" s="263"/>
      <c r="F21" s="267" t="s">
        <v>385</v>
      </c>
      <c r="G21" s="102"/>
      <c r="H21" s="268">
        <v>0</v>
      </c>
      <c r="I21" s="268">
        <v>0</v>
      </c>
      <c r="J21" s="268">
        <v>0</v>
      </c>
      <c r="K21" s="268">
        <v>0</v>
      </c>
      <c r="L21" s="268">
        <v>0</v>
      </c>
      <c r="M21" s="268">
        <v>0</v>
      </c>
      <c r="N21" s="21"/>
    </row>
    <row r="22" spans="1:14" ht="15" customHeight="1" thickBot="1" x14ac:dyDescent="0.25">
      <c r="A22" s="41">
        <v>16</v>
      </c>
      <c r="B22" s="44"/>
      <c r="C22" s="277"/>
      <c r="D22" s="277"/>
      <c r="E22" s="99"/>
      <c r="F22" s="267" t="s">
        <v>386</v>
      </c>
      <c r="G22" s="102"/>
      <c r="H22" s="268">
        <v>0</v>
      </c>
      <c r="I22" s="268">
        <v>0</v>
      </c>
      <c r="J22" s="268">
        <v>0</v>
      </c>
      <c r="K22" s="268">
        <v>0</v>
      </c>
      <c r="L22" s="268">
        <v>0</v>
      </c>
      <c r="M22" s="268">
        <v>0</v>
      </c>
      <c r="N22" s="21"/>
    </row>
    <row r="23" spans="1:14" ht="15" customHeight="1" thickBot="1" x14ac:dyDescent="0.25">
      <c r="A23" s="41">
        <v>17</v>
      </c>
      <c r="B23" s="44"/>
      <c r="C23" s="99"/>
      <c r="D23" s="99"/>
      <c r="E23" s="97" t="s">
        <v>64</v>
      </c>
      <c r="F23" s="168"/>
      <c r="G23" s="102"/>
      <c r="H23" s="176">
        <f t="shared" ref="H23:M23" si="0">SUM(H12:H22)</f>
        <v>817</v>
      </c>
      <c r="I23" s="176">
        <f t="shared" si="0"/>
        <v>1150</v>
      </c>
      <c r="J23" s="176">
        <f t="shared" si="0"/>
        <v>1300</v>
      </c>
      <c r="K23" s="176">
        <f t="shared" si="0"/>
        <v>1400</v>
      </c>
      <c r="L23" s="176">
        <f t="shared" si="0"/>
        <v>1450</v>
      </c>
      <c r="M23" s="176">
        <f t="shared" si="0"/>
        <v>1450</v>
      </c>
      <c r="N23" s="21"/>
    </row>
    <row r="24" spans="1:14" x14ac:dyDescent="0.2">
      <c r="A24" s="41">
        <v>18</v>
      </c>
      <c r="B24" s="44"/>
      <c r="C24" s="99"/>
      <c r="D24" s="99"/>
      <c r="E24" s="99"/>
      <c r="F24" s="87" t="s">
        <v>92</v>
      </c>
      <c r="G24" s="102"/>
      <c r="H24" s="98"/>
      <c r="I24" s="98"/>
      <c r="J24" s="102"/>
      <c r="K24" s="98"/>
      <c r="L24" s="98"/>
      <c r="M24" s="98"/>
      <c r="N24" s="21"/>
    </row>
    <row r="25" spans="1:14" ht="15.75" x14ac:dyDescent="0.25">
      <c r="A25" s="41">
        <v>19</v>
      </c>
      <c r="B25" s="44"/>
      <c r="C25" s="99"/>
      <c r="D25" s="95" t="s">
        <v>197</v>
      </c>
      <c r="E25" s="99"/>
      <c r="F25" s="99"/>
      <c r="G25" s="102"/>
      <c r="H25" s="98"/>
      <c r="I25" s="98"/>
      <c r="J25" s="102"/>
      <c r="K25" s="98"/>
      <c r="L25" s="98"/>
      <c r="M25" s="98"/>
      <c r="N25" s="21"/>
    </row>
    <row r="26" spans="1:14" ht="15" customHeight="1" x14ac:dyDescent="0.2">
      <c r="A26" s="41">
        <v>20</v>
      </c>
      <c r="B26" s="44"/>
      <c r="C26" s="99"/>
      <c r="D26" s="99"/>
      <c r="E26" s="99"/>
      <c r="F26" s="99" t="s">
        <v>133</v>
      </c>
      <c r="G26" s="102"/>
      <c r="H26" s="268">
        <v>1831.6</v>
      </c>
      <c r="I26" s="268">
        <v>2111.1999999999998</v>
      </c>
      <c r="J26" s="268">
        <v>2390.7999999999997</v>
      </c>
      <c r="K26" s="268">
        <v>2670.3999999999996</v>
      </c>
      <c r="L26" s="268">
        <v>2949.9999999999995</v>
      </c>
      <c r="M26" s="268">
        <v>3229.5999999999995</v>
      </c>
      <c r="N26" s="21"/>
    </row>
    <row r="27" spans="1:14" ht="15" customHeight="1" x14ac:dyDescent="0.2">
      <c r="A27" s="41">
        <v>21</v>
      </c>
      <c r="B27" s="44"/>
      <c r="C27" s="99"/>
      <c r="D27" s="99"/>
      <c r="E27" s="99"/>
      <c r="F27" s="196" t="s">
        <v>282</v>
      </c>
      <c r="G27" s="102"/>
      <c r="H27" s="268">
        <v>1.9872000000000072</v>
      </c>
      <c r="I27" s="268">
        <v>1.9872000000000072</v>
      </c>
      <c r="J27" s="268">
        <v>1.9872000000000072</v>
      </c>
      <c r="K27" s="268">
        <v>1.9872000000000072</v>
      </c>
      <c r="L27" s="268">
        <v>1.9872000000000072</v>
      </c>
      <c r="M27" s="268">
        <v>1.9872000000000072</v>
      </c>
      <c r="N27" s="21"/>
    </row>
    <row r="28" spans="1:14" ht="29.25" customHeight="1" x14ac:dyDescent="0.3">
      <c r="A28" s="41">
        <v>22</v>
      </c>
      <c r="B28" s="44"/>
      <c r="C28" s="90" t="s">
        <v>203</v>
      </c>
      <c r="D28" s="98"/>
      <c r="E28" s="102"/>
      <c r="F28" s="102"/>
      <c r="G28" s="102"/>
      <c r="H28" s="289"/>
      <c r="I28" s="289"/>
      <c r="J28" s="289"/>
      <c r="K28" s="289"/>
      <c r="L28" s="289"/>
      <c r="M28" s="289"/>
      <c r="N28" s="21"/>
    </row>
    <row r="29" spans="1:14" ht="12.75" customHeight="1" x14ac:dyDescent="0.2">
      <c r="A29" s="41">
        <v>23</v>
      </c>
      <c r="B29" s="44"/>
      <c r="C29" s="99"/>
      <c r="D29" s="99"/>
      <c r="E29" s="99"/>
      <c r="F29" s="110"/>
      <c r="G29" s="102"/>
      <c r="H29" s="122" t="s">
        <v>82</v>
      </c>
      <c r="I29" s="122" t="s">
        <v>161</v>
      </c>
      <c r="J29" s="122" t="s">
        <v>162</v>
      </c>
      <c r="K29" s="122" t="s">
        <v>163</v>
      </c>
      <c r="L29" s="122" t="s">
        <v>164</v>
      </c>
      <c r="M29" s="122" t="s">
        <v>165</v>
      </c>
      <c r="N29" s="21"/>
    </row>
    <row r="30" spans="1:14" ht="15.75" x14ac:dyDescent="0.25">
      <c r="A30" s="41">
        <v>24</v>
      </c>
      <c r="B30" s="44"/>
      <c r="C30" s="99"/>
      <c r="D30" s="95" t="s">
        <v>134</v>
      </c>
      <c r="E30" s="99"/>
      <c r="F30" s="99"/>
      <c r="G30" s="189" t="str">
        <f>IF(ISNUMBER(CoverSheet!$C$12),"for year ended","")</f>
        <v>for year ended</v>
      </c>
      <c r="H30" s="123">
        <f>IF(ISNUMBER(CoverSheet!$C$12),DATE(YEAR(CoverSheet!$C$12),MONTH(CoverSheet!$C$12),DAY(CoverSheet!$C$12))-1,"")</f>
        <v>44651</v>
      </c>
      <c r="I30" s="123">
        <f>IF(ISNUMBER(CoverSheet!$C$12),DATE(YEAR(CoverSheet!$C$12)+1,MONTH(CoverSheet!$C$12),DAY(CoverSheet!$C$12))-1,"")</f>
        <v>45016</v>
      </c>
      <c r="J30" s="123">
        <f>IF(ISNUMBER(CoverSheet!$C$12),DATE(YEAR(CoverSheet!$C$12)+2,MONTH(CoverSheet!$C$12),DAY(CoverSheet!$C$12))-1,"")</f>
        <v>45382</v>
      </c>
      <c r="K30" s="123">
        <f>IF(ISNUMBER(CoverSheet!$C$12),DATE(YEAR(CoverSheet!$C$12)+3,MONTH(CoverSheet!$C$12),DAY(CoverSheet!$C$12))-1,"")</f>
        <v>45747</v>
      </c>
      <c r="L30" s="123">
        <f>IF(ISNUMBER(CoverSheet!$C$12),DATE(YEAR(CoverSheet!$C$12)+4,MONTH(CoverSheet!$C$12),DAY(CoverSheet!$C$12))-1,"")</f>
        <v>46112</v>
      </c>
      <c r="M30" s="123">
        <f>IF(ISNUMBER(CoverSheet!$C$12),DATE(YEAR(CoverSheet!$C$12)+5,MONTH(CoverSheet!$C$12),DAY(CoverSheet!$C$12))-1,"")</f>
        <v>46477</v>
      </c>
      <c r="N30" s="20"/>
    </row>
    <row r="31" spans="1:14" ht="15" customHeight="1" x14ac:dyDescent="0.2">
      <c r="A31" s="41">
        <v>25</v>
      </c>
      <c r="B31" s="44"/>
      <c r="C31" s="99"/>
      <c r="D31" s="99"/>
      <c r="E31" s="99"/>
      <c r="F31" s="99" t="s">
        <v>69</v>
      </c>
      <c r="G31" s="62"/>
      <c r="H31" s="268">
        <v>251</v>
      </c>
      <c r="I31" s="268">
        <v>259</v>
      </c>
      <c r="J31" s="268">
        <v>265</v>
      </c>
      <c r="K31" s="268">
        <v>269</v>
      </c>
      <c r="L31" s="268">
        <v>273</v>
      </c>
      <c r="M31" s="268">
        <v>277</v>
      </c>
      <c r="N31" s="20"/>
    </row>
    <row r="32" spans="1:14" ht="15" customHeight="1" thickBot="1" x14ac:dyDescent="0.25">
      <c r="A32" s="41">
        <v>26</v>
      </c>
      <c r="B32" s="44"/>
      <c r="C32" s="99"/>
      <c r="D32" s="101" t="s">
        <v>5</v>
      </c>
      <c r="E32" s="99"/>
      <c r="F32" s="99" t="s">
        <v>198</v>
      </c>
      <c r="G32" s="102"/>
      <c r="H32" s="268">
        <v>58</v>
      </c>
      <c r="I32" s="268">
        <v>58</v>
      </c>
      <c r="J32" s="268">
        <v>58</v>
      </c>
      <c r="K32" s="268">
        <v>58</v>
      </c>
      <c r="L32" s="268">
        <v>58</v>
      </c>
      <c r="M32" s="268">
        <v>58</v>
      </c>
      <c r="N32" s="20"/>
    </row>
    <row r="33" spans="1:14" ht="15" customHeight="1" thickBot="1" x14ac:dyDescent="0.25">
      <c r="A33" s="41">
        <v>27</v>
      </c>
      <c r="B33" s="44"/>
      <c r="C33" s="99"/>
      <c r="D33" s="101"/>
      <c r="E33" s="60" t="s">
        <v>172</v>
      </c>
      <c r="F33" s="99"/>
      <c r="G33" s="102"/>
      <c r="H33" s="176">
        <f t="shared" ref="H33:M33" si="1">H31+H32</f>
        <v>309</v>
      </c>
      <c r="I33" s="176">
        <f t="shared" si="1"/>
        <v>317</v>
      </c>
      <c r="J33" s="176">
        <f t="shared" si="1"/>
        <v>323</v>
      </c>
      <c r="K33" s="176">
        <f t="shared" si="1"/>
        <v>327</v>
      </c>
      <c r="L33" s="176">
        <f t="shared" si="1"/>
        <v>331</v>
      </c>
      <c r="M33" s="176">
        <f t="shared" si="1"/>
        <v>335</v>
      </c>
      <c r="N33" s="20"/>
    </row>
    <row r="34" spans="1:14" ht="15" customHeight="1" thickBot="1" x14ac:dyDescent="0.25">
      <c r="A34" s="41">
        <v>28</v>
      </c>
      <c r="B34" s="44"/>
      <c r="C34" s="99"/>
      <c r="D34" s="101" t="s">
        <v>4</v>
      </c>
      <c r="E34" s="99"/>
      <c r="F34" s="99" t="s">
        <v>70</v>
      </c>
      <c r="G34" s="102"/>
      <c r="H34" s="268">
        <v>1</v>
      </c>
      <c r="I34" s="268">
        <v>1</v>
      </c>
      <c r="J34" s="268">
        <v>1</v>
      </c>
      <c r="K34" s="268">
        <v>1</v>
      </c>
      <c r="L34" s="268">
        <v>1</v>
      </c>
      <c r="M34" s="268">
        <v>1</v>
      </c>
      <c r="N34" s="20"/>
    </row>
    <row r="35" spans="1:14" ht="15" customHeight="1" thickBot="1" x14ac:dyDescent="0.25">
      <c r="A35" s="41">
        <v>29</v>
      </c>
      <c r="B35" s="44"/>
      <c r="C35" s="99"/>
      <c r="D35" s="99"/>
      <c r="E35" s="60" t="s">
        <v>194</v>
      </c>
      <c r="F35" s="99"/>
      <c r="G35" s="102"/>
      <c r="H35" s="176">
        <f t="shared" ref="H35:M35" si="2">H33-H34</f>
        <v>308</v>
      </c>
      <c r="I35" s="176">
        <f t="shared" si="2"/>
        <v>316</v>
      </c>
      <c r="J35" s="176">
        <f t="shared" si="2"/>
        <v>322</v>
      </c>
      <c r="K35" s="176">
        <f t="shared" si="2"/>
        <v>326</v>
      </c>
      <c r="L35" s="176">
        <f t="shared" si="2"/>
        <v>330</v>
      </c>
      <c r="M35" s="176">
        <f t="shared" si="2"/>
        <v>334</v>
      </c>
      <c r="N35" s="20"/>
    </row>
    <row r="36" spans="1:14" ht="30" customHeight="1" x14ac:dyDescent="0.25">
      <c r="A36" s="41">
        <v>30</v>
      </c>
      <c r="B36" s="44"/>
      <c r="C36" s="99"/>
      <c r="D36" s="95" t="s">
        <v>141</v>
      </c>
      <c r="E36" s="99"/>
      <c r="F36" s="99"/>
      <c r="G36" s="102"/>
      <c r="H36" s="102"/>
      <c r="I36" s="102"/>
      <c r="J36" s="102"/>
      <c r="K36" s="102"/>
      <c r="L36" s="102"/>
      <c r="M36" s="102"/>
      <c r="N36" s="20"/>
    </row>
    <row r="37" spans="1:14" ht="15" customHeight="1" x14ac:dyDescent="0.2">
      <c r="A37" s="41">
        <v>31</v>
      </c>
      <c r="B37" s="44"/>
      <c r="C37" s="99"/>
      <c r="D37" s="99"/>
      <c r="E37" s="99"/>
      <c r="F37" s="99" t="s">
        <v>71</v>
      </c>
      <c r="G37" s="102"/>
      <c r="H37" s="169">
        <v>1073</v>
      </c>
      <c r="I37" s="169">
        <v>1079.1055999999999</v>
      </c>
      <c r="J37" s="169">
        <v>1088.7110399999999</v>
      </c>
      <c r="K37" s="169">
        <v>1098.40922112</v>
      </c>
      <c r="L37" s="169">
        <v>1108.2008852889599</v>
      </c>
      <c r="M37" s="169">
        <v>1118.0867803712715</v>
      </c>
      <c r="N37" s="20"/>
    </row>
    <row r="38" spans="1:14" ht="15" customHeight="1" x14ac:dyDescent="0.2">
      <c r="A38" s="41">
        <v>32</v>
      </c>
      <c r="B38" s="44"/>
      <c r="C38" s="99"/>
      <c r="D38" s="101" t="s">
        <v>4</v>
      </c>
      <c r="E38" s="99"/>
      <c r="F38" s="99" t="s">
        <v>72</v>
      </c>
      <c r="G38" s="102"/>
      <c r="H38" s="169">
        <v>53</v>
      </c>
      <c r="I38" s="169">
        <v>53</v>
      </c>
      <c r="J38" s="169">
        <v>53.423999999999999</v>
      </c>
      <c r="K38" s="169">
        <v>53.851392000000004</v>
      </c>
      <c r="L38" s="169">
        <v>54.282203136</v>
      </c>
      <c r="M38" s="169">
        <v>54.716460761088001</v>
      </c>
      <c r="N38" s="20"/>
    </row>
    <row r="39" spans="1:14" ht="15" customHeight="1" x14ac:dyDescent="0.2">
      <c r="A39" s="41">
        <v>33</v>
      </c>
      <c r="B39" s="44"/>
      <c r="C39" s="99"/>
      <c r="D39" s="101" t="s">
        <v>5</v>
      </c>
      <c r="E39" s="99"/>
      <c r="F39" s="99" t="s">
        <v>199</v>
      </c>
      <c r="G39" s="102"/>
      <c r="H39" s="169">
        <v>368.98720000000003</v>
      </c>
      <c r="I39" s="169">
        <v>370.97440000000006</v>
      </c>
      <c r="J39" s="169">
        <v>372.96160000000009</v>
      </c>
      <c r="K39" s="169">
        <v>374.94880000000012</v>
      </c>
      <c r="L39" s="169">
        <v>376.93600000000015</v>
      </c>
      <c r="M39" s="169">
        <v>378.92320000000018</v>
      </c>
      <c r="N39" s="20"/>
    </row>
    <row r="40" spans="1:14" ht="15" customHeight="1" thickBot="1" x14ac:dyDescent="0.25">
      <c r="A40" s="41">
        <v>34</v>
      </c>
      <c r="B40" s="44"/>
      <c r="C40" s="99"/>
      <c r="D40" s="101" t="s">
        <v>4</v>
      </c>
      <c r="E40" s="99"/>
      <c r="F40" s="99" t="s">
        <v>73</v>
      </c>
      <c r="G40" s="102"/>
      <c r="H40" s="169">
        <v>1</v>
      </c>
      <c r="I40" s="169">
        <v>1</v>
      </c>
      <c r="J40" s="169">
        <v>1</v>
      </c>
      <c r="K40" s="169">
        <v>1</v>
      </c>
      <c r="L40" s="169">
        <v>1</v>
      </c>
      <c r="M40" s="169">
        <v>1</v>
      </c>
      <c r="N40" s="20"/>
    </row>
    <row r="41" spans="1:14" ht="15" customHeight="1" thickBot="1" x14ac:dyDescent="0.25">
      <c r="A41" s="58">
        <v>35</v>
      </c>
      <c r="B41" s="44"/>
      <c r="C41" s="99"/>
      <c r="D41" s="99"/>
      <c r="E41" s="60" t="s">
        <v>204</v>
      </c>
      <c r="F41" s="99"/>
      <c r="G41" s="102"/>
      <c r="H41" s="176">
        <f t="shared" ref="H41:M41" si="3">H37-H38+H39-H40</f>
        <v>1387.9872</v>
      </c>
      <c r="I41" s="176">
        <f t="shared" si="3"/>
        <v>1396.08</v>
      </c>
      <c r="J41" s="176">
        <f t="shared" si="3"/>
        <v>1407.24864</v>
      </c>
      <c r="K41" s="176">
        <f t="shared" si="3"/>
        <v>1418.5066291200001</v>
      </c>
      <c r="L41" s="176">
        <f t="shared" si="3"/>
        <v>1429.8546821529601</v>
      </c>
      <c r="M41" s="176">
        <f t="shared" si="3"/>
        <v>1441.2935196101837</v>
      </c>
      <c r="N41" s="20"/>
    </row>
    <row r="42" spans="1:14" s="66" customFormat="1" ht="15" customHeight="1" thickBot="1" x14ac:dyDescent="0.25">
      <c r="A42" s="58">
        <v>36</v>
      </c>
      <c r="B42" s="44"/>
      <c r="C42" s="99"/>
      <c r="D42" s="101" t="s">
        <v>4</v>
      </c>
      <c r="E42" s="99"/>
      <c r="F42" s="99" t="s">
        <v>205</v>
      </c>
      <c r="G42" s="102"/>
      <c r="H42" s="169">
        <v>1305</v>
      </c>
      <c r="I42" s="169">
        <v>1309.5230399999998</v>
      </c>
      <c r="J42" s="169">
        <v>1319.9992243199999</v>
      </c>
      <c r="K42" s="169">
        <v>1330.5592181145601</v>
      </c>
      <c r="L42" s="169">
        <v>1341.2036918594765</v>
      </c>
      <c r="M42" s="169">
        <v>1351.9333213943523</v>
      </c>
      <c r="N42" s="20"/>
    </row>
    <row r="43" spans="1:14" s="66" customFormat="1" ht="15" customHeight="1" thickBot="1" x14ac:dyDescent="0.25">
      <c r="A43" s="58">
        <v>37</v>
      </c>
      <c r="B43" s="44"/>
      <c r="C43" s="99"/>
      <c r="D43" s="99"/>
      <c r="E43" s="60" t="s">
        <v>206</v>
      </c>
      <c r="F43" s="99"/>
      <c r="G43" s="102"/>
      <c r="H43" s="176">
        <f t="shared" ref="H43:M43" si="4">H41-H42</f>
        <v>82.98720000000003</v>
      </c>
      <c r="I43" s="176">
        <f t="shared" si="4"/>
        <v>86.556960000000117</v>
      </c>
      <c r="J43" s="176">
        <f t="shared" si="4"/>
        <v>87.249415680000084</v>
      </c>
      <c r="K43" s="176">
        <f t="shared" si="4"/>
        <v>87.947411005440017</v>
      </c>
      <c r="L43" s="176">
        <f t="shared" si="4"/>
        <v>88.650990293483574</v>
      </c>
      <c r="M43" s="176">
        <f t="shared" si="4"/>
        <v>89.36019821583136</v>
      </c>
      <c r="N43" s="20"/>
    </row>
    <row r="44" spans="1:14" ht="12.75" customHeight="1" thickBot="1" x14ac:dyDescent="0.25">
      <c r="A44" s="58">
        <v>38</v>
      </c>
      <c r="B44" s="44"/>
      <c r="C44" s="99"/>
      <c r="D44" s="99"/>
      <c r="E44" s="99"/>
      <c r="F44" s="99"/>
      <c r="G44" s="102"/>
      <c r="H44" s="102"/>
      <c r="I44" s="102"/>
      <c r="J44" s="102"/>
      <c r="K44" s="102"/>
      <c r="L44" s="102"/>
      <c r="M44" s="102"/>
      <c r="N44" s="20"/>
    </row>
    <row r="45" spans="1:14" ht="15" customHeight="1" thickBot="1" x14ac:dyDescent="0.25">
      <c r="A45" s="58">
        <v>39</v>
      </c>
      <c r="B45" s="44"/>
      <c r="C45" s="99"/>
      <c r="D45" s="99"/>
      <c r="E45" s="60" t="s">
        <v>74</v>
      </c>
      <c r="F45" s="99"/>
      <c r="G45" s="102"/>
      <c r="H45" s="179">
        <f t="shared" ref="H45:M45" si="5">IF(H35&lt;&gt;0,H41/(H35*8760)*1000,0)</f>
        <v>0.51443515388720873</v>
      </c>
      <c r="I45" s="179">
        <f t="shared" si="5"/>
        <v>0.50433500953702093</v>
      </c>
      <c r="J45" s="179">
        <f t="shared" si="5"/>
        <v>0.49889696247766524</v>
      </c>
      <c r="K45" s="179">
        <f t="shared" si="5"/>
        <v>0.49671773157408183</v>
      </c>
      <c r="L45" s="179">
        <f t="shared" si="5"/>
        <v>0.49462248586998758</v>
      </c>
      <c r="M45" s="179">
        <f t="shared" si="5"/>
        <v>0.49260845419099597</v>
      </c>
      <c r="N45" s="20"/>
    </row>
    <row r="46" spans="1:14" s="66" customFormat="1" ht="15" customHeight="1" thickBot="1" x14ac:dyDescent="0.25">
      <c r="A46" s="58">
        <v>40</v>
      </c>
      <c r="B46" s="44"/>
      <c r="C46" s="99"/>
      <c r="D46" s="99"/>
      <c r="E46" s="60" t="s">
        <v>207</v>
      </c>
      <c r="F46" s="99"/>
      <c r="G46" s="102"/>
      <c r="H46" s="180">
        <f t="shared" ref="H46:M46" si="6">IF(H41=0,"-",H43/H41)</f>
        <v>5.9789600365190709E-2</v>
      </c>
      <c r="I46" s="180">
        <f t="shared" si="6"/>
        <v>6.200000000000009E-2</v>
      </c>
      <c r="J46" s="180">
        <f t="shared" si="6"/>
        <v>6.2000000000000055E-2</v>
      </c>
      <c r="K46" s="180">
        <f t="shared" si="6"/>
        <v>6.2000000000000006E-2</v>
      </c>
      <c r="L46" s="180">
        <f t="shared" si="6"/>
        <v>6.2000000000000034E-2</v>
      </c>
      <c r="M46" s="180">
        <f t="shared" si="6"/>
        <v>6.1999999999999979E-2</v>
      </c>
      <c r="N46" s="20"/>
    </row>
    <row r="47" spans="1:14" x14ac:dyDescent="0.2">
      <c r="A47" s="22"/>
      <c r="B47" s="54"/>
      <c r="C47" s="23"/>
      <c r="D47" s="23"/>
      <c r="E47" s="23"/>
      <c r="F47" s="23"/>
      <c r="G47" s="23"/>
      <c r="H47" s="23"/>
      <c r="I47" s="23"/>
      <c r="J47" s="23"/>
      <c r="K47" s="23"/>
      <c r="L47" s="23"/>
      <c r="M47" s="23"/>
      <c r="N47" s="24"/>
    </row>
  </sheetData>
  <sheetProtection sheet="1" objects="1" formatRows="0" insertRows="0"/>
  <customSheetViews>
    <customSheetView guid="{21F2E024-704F-4E93-AC63-213755ECFFE0}" scale="70" showPageBreaks="1" showGridLines="0" printArea="1" view="pageBreakPreview">
      <pane ySplit="6" topLeftCell="A7" activePane="bottomLeft" state="frozen"/>
      <selection pane="bottomLeft" activeCell="G40" sqref="G40"/>
      <pageMargins left="0.70866141732283472" right="0.70866141732283472" top="0.74803149606299213" bottom="0.74803149606299213" header="0.31496062992125984" footer="0.31496062992125984"/>
      <pageSetup paperSize="9" scale="7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1">
    <mergeCell ref="H28:M28"/>
    <mergeCell ref="C14:D14"/>
    <mergeCell ref="C15:D15"/>
    <mergeCell ref="K2:M2"/>
    <mergeCell ref="K3:M3"/>
    <mergeCell ref="C22:D22"/>
    <mergeCell ref="C12:D12"/>
    <mergeCell ref="C13:D13"/>
    <mergeCell ref="H8:M8"/>
    <mergeCell ref="A5:M5"/>
    <mergeCell ref="H7:M7"/>
  </mergeCells>
  <dataValidations count="1">
    <dataValidation allowBlank="1" showInputMessage="1" showErrorMessage="1" prompt="Please enter text" sqref="F12:F22" xr:uid="{00000000-0002-0000-0700-000000000000}"/>
  </dataValidations>
  <pageMargins left="0.70866141732283472" right="0.70866141732283472" top="0.74803149606299213" bottom="0.74803149606299213" header="0.31496062992125989" footer="0.31496062992125989"/>
  <pageSetup paperSize="9" scale="52" orientation="landscape" cellComments="asDisplayed" r:id="rId2"/>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52206-F9C5-4031-9177-0846B87D70E8}">
  <sheetPr>
    <tabColor rgb="FF92D050"/>
    <pageSetUpPr fitToPage="1"/>
  </sheetPr>
  <dimension ref="A1:N16"/>
  <sheetViews>
    <sheetView showGridLines="0" view="pageBreakPreview" zoomScaleNormal="100" zoomScaleSheetLayoutView="100" workbookViewId="0">
      <selection activeCell="K22" sqref="K22"/>
    </sheetView>
  </sheetViews>
  <sheetFormatPr defaultRowHeight="12.75" x14ac:dyDescent="0.2"/>
  <cols>
    <col min="1" max="1" width="4.5703125" style="264" customWidth="1"/>
    <col min="2" max="2" width="3.28515625" style="264" customWidth="1"/>
    <col min="3" max="3" width="6.140625" style="264" customWidth="1"/>
    <col min="4" max="5" width="2.28515625" style="264" customWidth="1"/>
    <col min="6" max="6" width="41.5703125" style="264" customWidth="1"/>
    <col min="7" max="7" width="30.42578125" style="264" customWidth="1"/>
    <col min="8" max="13" width="16.140625" style="264" customWidth="1"/>
    <col min="14" max="14" width="1.7109375" style="264" customWidth="1"/>
    <col min="15" max="16384" width="9.140625" style="264"/>
  </cols>
  <sheetData>
    <row r="1" spans="1:14" ht="15" customHeight="1" x14ac:dyDescent="0.2">
      <c r="A1" s="30"/>
      <c r="B1" s="31"/>
      <c r="C1" s="31"/>
      <c r="D1" s="31"/>
      <c r="E1" s="31"/>
      <c r="F1" s="31"/>
      <c r="G1" s="31"/>
      <c r="H1" s="31"/>
      <c r="I1" s="31"/>
      <c r="J1" s="31"/>
      <c r="K1" s="31"/>
      <c r="L1" s="31"/>
      <c r="M1" s="31"/>
      <c r="N1" s="32"/>
    </row>
    <row r="2" spans="1:14" ht="18" customHeight="1" x14ac:dyDescent="0.3">
      <c r="A2" s="33"/>
      <c r="B2" s="148"/>
      <c r="C2" s="148"/>
      <c r="D2" s="148"/>
      <c r="E2" s="148"/>
      <c r="F2" s="148"/>
      <c r="G2" s="148"/>
      <c r="H2" s="148"/>
      <c r="I2" s="28"/>
      <c r="J2" s="42" t="s">
        <v>7</v>
      </c>
      <c r="K2" s="283" t="str">
        <f>IF(NOT(ISBLANK(CoverSheet!$C$8)),CoverSheet!$C$8,"")</f>
        <v>Aurora Energy Limited</v>
      </c>
      <c r="L2" s="283"/>
      <c r="M2" s="283"/>
      <c r="N2" s="25"/>
    </row>
    <row r="3" spans="1:14" ht="18" customHeight="1" x14ac:dyDescent="0.3">
      <c r="A3" s="33"/>
      <c r="B3" s="148"/>
      <c r="C3" s="148"/>
      <c r="D3" s="148"/>
      <c r="E3" s="148"/>
      <c r="F3" s="148"/>
      <c r="G3" s="148"/>
      <c r="H3" s="148"/>
      <c r="I3" s="28"/>
      <c r="J3" s="42" t="s">
        <v>81</v>
      </c>
      <c r="K3" s="284" t="str">
        <f>IF(ISNUMBER(CoverSheet!$C$12),TEXT(CoverSheet!$C$12,"_([$-1409]d mmmm yyyy;_(@")&amp;" –"&amp;TEXT(DATE(YEAR(CoverSheet!$C$12)+10,MONTH(CoverSheet!$C$12),DAY(CoverSheet!$C$12)-1),"_([$-1409]d mmmm yyyy;_(@"),"")</f>
        <v xml:space="preserve"> 1 April 2022 – 31 March 2032</v>
      </c>
      <c r="L3" s="284"/>
      <c r="M3" s="284"/>
      <c r="N3" s="25"/>
    </row>
    <row r="4" spans="1:14" ht="18" customHeight="1" x14ac:dyDescent="0.35">
      <c r="A4" s="83"/>
      <c r="B4" s="148"/>
      <c r="C4" s="148"/>
      <c r="D4" s="148"/>
      <c r="E4" s="148"/>
      <c r="F4" s="148"/>
      <c r="G4" s="148"/>
      <c r="H4" s="148"/>
      <c r="I4" s="40"/>
      <c r="J4" s="42" t="s">
        <v>66</v>
      </c>
      <c r="K4" s="290" t="s">
        <v>314</v>
      </c>
      <c r="L4" s="290"/>
      <c r="M4" s="290"/>
      <c r="N4" s="25"/>
    </row>
    <row r="5" spans="1:14" ht="21" x14ac:dyDescent="0.35">
      <c r="A5" s="149" t="s">
        <v>151</v>
      </c>
      <c r="B5" s="148"/>
      <c r="C5" s="148"/>
      <c r="D5" s="148"/>
      <c r="E5" s="148"/>
      <c r="F5" s="148"/>
      <c r="G5" s="148"/>
      <c r="H5" s="148"/>
      <c r="I5" s="40"/>
      <c r="J5" s="42"/>
      <c r="K5" s="42"/>
      <c r="L5" s="42"/>
      <c r="M5" s="42"/>
      <c r="N5" s="25"/>
    </row>
    <row r="6" spans="1:14" s="19" customFormat="1" ht="33" customHeight="1" x14ac:dyDescent="0.2">
      <c r="A6" s="291" t="s">
        <v>208</v>
      </c>
      <c r="B6" s="292"/>
      <c r="C6" s="292"/>
      <c r="D6" s="292"/>
      <c r="E6" s="292"/>
      <c r="F6" s="292"/>
      <c r="G6" s="292"/>
      <c r="H6" s="292"/>
      <c r="I6" s="292"/>
      <c r="J6" s="292"/>
      <c r="K6" s="292"/>
      <c r="L6" s="292"/>
      <c r="M6" s="292"/>
      <c r="N6" s="43"/>
    </row>
    <row r="7" spans="1:14" ht="15" customHeight="1" x14ac:dyDescent="0.2">
      <c r="A7" s="38" t="s">
        <v>240</v>
      </c>
      <c r="B7" s="56"/>
      <c r="C7" s="35"/>
      <c r="D7" s="148"/>
      <c r="E7" s="148"/>
      <c r="F7" s="148"/>
      <c r="G7" s="148"/>
      <c r="H7" s="148"/>
      <c r="I7" s="148"/>
      <c r="J7" s="148"/>
      <c r="K7" s="148"/>
      <c r="L7" s="148"/>
      <c r="M7" s="148"/>
      <c r="N7" s="25"/>
    </row>
    <row r="8" spans="1:14" ht="14.25" customHeight="1" x14ac:dyDescent="0.2">
      <c r="A8" s="58">
        <v>8</v>
      </c>
      <c r="B8" s="150"/>
      <c r="C8" s="147"/>
      <c r="D8" s="147"/>
      <c r="E8" s="147"/>
      <c r="F8" s="147"/>
      <c r="G8" s="34"/>
      <c r="H8" s="34" t="s">
        <v>82</v>
      </c>
      <c r="I8" s="34" t="s">
        <v>161</v>
      </c>
      <c r="J8" s="34" t="s">
        <v>162</v>
      </c>
      <c r="K8" s="34" t="s">
        <v>163</v>
      </c>
      <c r="L8" s="34" t="s">
        <v>164</v>
      </c>
      <c r="M8" s="34" t="s">
        <v>165</v>
      </c>
      <c r="N8" s="37"/>
    </row>
    <row r="9" spans="1:14" ht="12.75" customHeight="1" x14ac:dyDescent="0.2">
      <c r="A9" s="58">
        <v>9</v>
      </c>
      <c r="B9" s="147"/>
      <c r="C9" s="26"/>
      <c r="D9" s="147"/>
      <c r="E9" s="60"/>
      <c r="F9" s="79"/>
      <c r="G9" s="189" t="str">
        <f>IF(ISNUMBER(CoverSheet!$C$12),"for year ended","")</f>
        <v>for year ended</v>
      </c>
      <c r="H9" s="50">
        <f>IF(ISNUMBER(CoverSheet!$C$12),DATE(YEAR(CoverSheet!$C$12),MONTH(CoverSheet!$C$12),DAY(CoverSheet!$C$12))-1,"")</f>
        <v>44651</v>
      </c>
      <c r="I9" s="50">
        <f>IF(ISNUMBER(CoverSheet!$C$12),DATE(YEAR(CoverSheet!$C$12)+1,MONTH(CoverSheet!$C$12),DAY(CoverSheet!$C$12))-1,"")</f>
        <v>45016</v>
      </c>
      <c r="J9" s="50">
        <f>IF(ISNUMBER(CoverSheet!$C$12),DATE(YEAR(CoverSheet!$C$12)+2,MONTH(CoverSheet!$C$12),DAY(CoverSheet!$C$12))-1,"")</f>
        <v>45382</v>
      </c>
      <c r="K9" s="50">
        <f>IF(ISNUMBER(CoverSheet!$C$12),DATE(YEAR(CoverSheet!$C$12)+3,MONTH(CoverSheet!$C$12),DAY(CoverSheet!$C$12))-1,"")</f>
        <v>45747</v>
      </c>
      <c r="L9" s="50">
        <f>IF(ISNUMBER(CoverSheet!$C$12),DATE(YEAR(CoverSheet!$C$12)+4,MONTH(CoverSheet!$C$12),DAY(CoverSheet!$C$12))-1,"")</f>
        <v>46112</v>
      </c>
      <c r="M9" s="50">
        <f>IF(ISNUMBER(CoverSheet!$C$12),DATE(YEAR(CoverSheet!$C$12)+5,MONTH(CoverSheet!$C$12),DAY(CoverSheet!$C$12))-1,"")</f>
        <v>46477</v>
      </c>
      <c r="N9" s="20"/>
    </row>
    <row r="10" spans="1:14" ht="12.75" customHeight="1" x14ac:dyDescent="0.2">
      <c r="A10" s="58">
        <v>10</v>
      </c>
      <c r="B10" s="147"/>
      <c r="C10" s="26"/>
      <c r="D10" s="147"/>
      <c r="E10" s="60" t="s">
        <v>12</v>
      </c>
      <c r="F10" s="79"/>
      <c r="G10" s="189"/>
      <c r="H10" s="59"/>
      <c r="I10" s="50"/>
      <c r="J10" s="50"/>
      <c r="K10" s="50"/>
      <c r="L10" s="50"/>
      <c r="M10" s="50"/>
      <c r="N10" s="20"/>
    </row>
    <row r="11" spans="1:14" ht="15" customHeight="1" x14ac:dyDescent="0.2">
      <c r="A11" s="58">
        <v>11</v>
      </c>
      <c r="B11" s="147"/>
      <c r="C11" s="36"/>
      <c r="D11" s="147"/>
      <c r="E11" s="79"/>
      <c r="F11" s="79" t="s">
        <v>10</v>
      </c>
      <c r="G11" s="62"/>
      <c r="H11" s="181">
        <v>175.34</v>
      </c>
      <c r="I11" s="181">
        <v>179.76</v>
      </c>
      <c r="J11" s="181">
        <v>171.67</v>
      </c>
      <c r="K11" s="181">
        <v>172.7</v>
      </c>
      <c r="L11" s="181">
        <v>143.12</v>
      </c>
      <c r="M11" s="181">
        <v>154.63999999999999</v>
      </c>
      <c r="N11" s="20"/>
    </row>
    <row r="12" spans="1:14" ht="15" customHeight="1" x14ac:dyDescent="0.2">
      <c r="A12" s="58">
        <v>12</v>
      </c>
      <c r="B12" s="147"/>
      <c r="C12" s="36"/>
      <c r="D12" s="147"/>
      <c r="E12" s="79"/>
      <c r="F12" s="79" t="s">
        <v>11</v>
      </c>
      <c r="G12" s="150"/>
      <c r="H12" s="181">
        <v>105.76</v>
      </c>
      <c r="I12" s="181">
        <v>111.07</v>
      </c>
      <c r="J12" s="181">
        <v>109.72</v>
      </c>
      <c r="K12" s="181">
        <v>107.97</v>
      </c>
      <c r="L12" s="181">
        <v>104.08</v>
      </c>
      <c r="M12" s="181">
        <v>101.61</v>
      </c>
      <c r="N12" s="20"/>
    </row>
    <row r="13" spans="1:14" ht="30" customHeight="1" x14ac:dyDescent="0.2">
      <c r="A13" s="58">
        <v>13</v>
      </c>
      <c r="B13" s="147"/>
      <c r="C13" s="79"/>
      <c r="D13" s="147"/>
      <c r="E13" s="60" t="s">
        <v>142</v>
      </c>
      <c r="F13" s="79"/>
      <c r="G13" s="147"/>
      <c r="H13" s="147"/>
      <c r="I13" s="147"/>
      <c r="J13" s="147"/>
      <c r="K13" s="147"/>
      <c r="L13" s="147"/>
      <c r="M13" s="147"/>
      <c r="N13" s="20"/>
    </row>
    <row r="14" spans="1:14" ht="15" customHeight="1" x14ac:dyDescent="0.2">
      <c r="A14" s="58">
        <v>14</v>
      </c>
      <c r="B14" s="147"/>
      <c r="C14" s="36"/>
      <c r="D14" s="147"/>
      <c r="E14" s="79"/>
      <c r="F14" s="79" t="s">
        <v>10</v>
      </c>
      <c r="G14" s="150"/>
      <c r="H14" s="177">
        <v>0.75</v>
      </c>
      <c r="I14" s="177">
        <v>0.82</v>
      </c>
      <c r="J14" s="177">
        <v>0.79</v>
      </c>
      <c r="K14" s="177">
        <v>0.79</v>
      </c>
      <c r="L14" s="177">
        <v>0.67120000000000002</v>
      </c>
      <c r="M14" s="177">
        <v>0.72430000000000005</v>
      </c>
      <c r="N14" s="20"/>
    </row>
    <row r="15" spans="1:14" ht="15" customHeight="1" x14ac:dyDescent="0.2">
      <c r="A15" s="58">
        <v>15</v>
      </c>
      <c r="B15" s="147"/>
      <c r="C15" s="36"/>
      <c r="D15" s="147"/>
      <c r="E15" s="79"/>
      <c r="F15" s="79" t="s">
        <v>11</v>
      </c>
      <c r="G15" s="150"/>
      <c r="H15" s="177">
        <v>1.51</v>
      </c>
      <c r="I15" s="177">
        <v>1.7969999999999999</v>
      </c>
      <c r="J15" s="177">
        <v>1.782</v>
      </c>
      <c r="K15" s="177">
        <v>1.738</v>
      </c>
      <c r="L15" s="177">
        <v>1.653</v>
      </c>
      <c r="M15" s="177">
        <v>1.6240000000000001</v>
      </c>
      <c r="N15" s="20"/>
    </row>
    <row r="16" spans="1:14" x14ac:dyDescent="0.2">
      <c r="A16" s="22"/>
      <c r="B16" s="23"/>
      <c r="C16" s="23"/>
      <c r="D16" s="23"/>
      <c r="E16" s="23"/>
      <c r="F16" s="23"/>
      <c r="G16" s="23"/>
      <c r="H16" s="23"/>
      <c r="I16" s="23"/>
      <c r="J16" s="23"/>
      <c r="K16" s="23"/>
      <c r="L16" s="23"/>
      <c r="M16" s="23"/>
      <c r="N16" s="24"/>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7A4248B7-856D-4CE3-A725-29BAD8FD3984}"/>
  </dataValidations>
  <pageMargins left="0.70866141732283472" right="0.70866141732283472" top="0.74803149606299213" bottom="0.74803149606299213" header="0.31496062992125989" footer="0.31496062992125989"/>
  <pageSetup paperSize="9" scale="77" orientation="landscape" cellComments="asDisplayed" r:id="rId1"/>
  <headerFooter>
    <oddHeader>&amp;CCommerce Commission Information Disclosure Template</oddHeader>
    <oddFooter>&amp;L&amp;F&amp;C&amp;P&amp;R&amp;A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B337467E407A4E81DE014878D396D1" ma:contentTypeVersion="10" ma:contentTypeDescription="Create a new document." ma:contentTypeScope="" ma:versionID="a12c8a941d196b80837bdb26a5490d1e">
  <xsd:schema xmlns:xsd="http://www.w3.org/2001/XMLSchema" xmlns:xs="http://www.w3.org/2001/XMLSchema" xmlns:p="http://schemas.microsoft.com/office/2006/metadata/properties" xmlns:ns2="5c79b76d-a314-4550-a5d5-3f06d9ffac13" xmlns:ns3="54035f38-61e2-4bce-93cc-23d79b3f2615" targetNamespace="http://schemas.microsoft.com/office/2006/metadata/properties" ma:root="true" ma:fieldsID="32e503830217225ac5abe90e6d6db791" ns2:_="" ns3:_="">
    <xsd:import namespace="5c79b76d-a314-4550-a5d5-3f06d9ffac13"/>
    <xsd:import namespace="54035f38-61e2-4bce-93cc-23d79b3f26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9b76d-a314-4550-a5d5-3f06d9ffac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35f38-61e2-4bce-93cc-23d79b3f26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4035f38-61e2-4bce-93cc-23d79b3f2615">
      <UserInfo>
        <DisplayName>Jamie Potter</DisplayName>
        <AccountId>203</AccountId>
        <AccountType/>
      </UserInfo>
    </SharedWithUsers>
  </documentManagement>
</p:properties>
</file>

<file path=customXml/itemProps1.xml><?xml version="1.0" encoding="utf-8"?>
<ds:datastoreItem xmlns:ds="http://schemas.openxmlformats.org/officeDocument/2006/customXml" ds:itemID="{B5F5FCE6-6E19-4830-971B-1DC9564F13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79b76d-a314-4550-a5d5-3f06d9ffac13"/>
    <ds:schemaRef ds:uri="54035f38-61e2-4bce-93cc-23d79b3f2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9D8EB7-D0E5-43D9-A066-942659427F7A}">
  <ds:schemaRefs>
    <ds:schemaRef ds:uri="http://schemas.microsoft.com/sharepoint/v3/contenttype/forms"/>
  </ds:schemaRefs>
</ds:datastoreItem>
</file>

<file path=customXml/itemProps3.xml><?xml version="1.0" encoding="utf-8"?>
<ds:datastoreItem xmlns:ds="http://schemas.openxmlformats.org/officeDocument/2006/customXml" ds:itemID="{31FCFE1F-5792-4057-BBE7-D571A3DC6D8E}">
  <ds:schemaRefs>
    <ds:schemaRef ds:uri="http://schemas.microsoft.com/office/2006/metadata/properties"/>
    <ds:schemaRef ds:uri="http://schemas.microsoft.com/office/infopath/2007/PartnerControls"/>
    <ds:schemaRef ds:uri="54035f38-61e2-4bce-93cc-23d79b3f26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 (Tot)</vt:lpstr>
      <vt:lpstr>S12d.Reliability Forecast (Dun)</vt:lpstr>
      <vt:lpstr>S12d.Reliability Forecast (CO)</vt:lpstr>
      <vt:lpstr>S12d.Reliability Forecast (Q)</vt:lpstr>
      <vt:lpstr>S13.AMMAT</vt:lpstr>
      <vt:lpstr>CoverSheet!Print_Area</vt:lpstr>
      <vt:lpstr>Instructions!Print_Area</vt:lpstr>
      <vt:lpstr>'S11a.Capex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 (CO)'!Print_Titles</vt:lpstr>
      <vt:lpstr>'S12d.Reliability Forecast (Dun)'!Print_Titles</vt:lpstr>
      <vt:lpstr>'S12d.Reliability Forecast (Q)'!Print_Titles</vt:lpstr>
      <vt:lpstr>'S12d.Reliability Forecast (Tot)'!Print_Titles</vt:lpstr>
      <vt:lpstr>S13.AMMAT!Print_Titles</vt:lpstr>
    </vt:vector>
  </TitlesOfParts>
  <Company>Commerce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Shaan Ross</cp:lastModifiedBy>
  <cp:lastPrinted>2015-03-23T03:35:38Z</cp:lastPrinted>
  <dcterms:created xsi:type="dcterms:W3CDTF">2010-01-15T02:39:26Z</dcterms:created>
  <dcterms:modified xsi:type="dcterms:W3CDTF">2022-03-29T19:41:20Z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0x010100ECB337467E407A4E81DE014878D396D1</vt:lpwstr>
  </property>
</Properties>
</file>